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MINISTERIO DE ENERGIA Y MINAS - MINEM\MINEM 2023\BEM 2023\BEM diciembre 2023\Consolidado\"/>
    </mc:Choice>
  </mc:AlternateContent>
  <xr:revisionPtr revIDLastSave="0" documentId="13_ncr:1_{8FBF37F1-BDFF-41DF-9038-4695A7CF3386}" xr6:coauthVersionLast="47" xr6:coauthVersionMax="47" xr10:uidLastSave="{00000000-0000-0000-0000-000000000000}"/>
  <bookViews>
    <workbookView xWindow="-120" yWindow="-120" windowWidth="29040" windowHeight="15840" tabRatio="764" xr2:uid="{00000000-000D-0000-FFFF-FFFF00000000}"/>
  </bookViews>
  <sheets>
    <sheet name="CONTENIDO" sheetId="424" r:id="rId1"/>
    <sheet name="1. PRODUCCIÓN METÁLICA" sheetId="815" r:id="rId2"/>
    <sheet name="2. PRODUCCIÓN EMPRESAS" sheetId="816" r:id="rId3"/>
    <sheet name="3. PRODUCCIÓN DEPARTAMENTOS" sheetId="817" r:id="rId4"/>
    <sheet name="4. NO METÁLICA" sheetId="818" r:id="rId5"/>
    <sheet name="4.1. NO METÁLICA DEPARTAMENTOS" sheetId="819" r:id="rId6"/>
    <sheet name="4.2. CARBONÍFERA" sheetId="820" r:id="rId7"/>
    <sheet name="5. MACROECONÓMICAS" sheetId="803" r:id="rId8"/>
    <sheet name="6. EXPORTACIONES" sheetId="805" r:id="rId9"/>
    <sheet name="6.1 EXPORTACIONES PART" sheetId="806" r:id="rId10"/>
    <sheet name="6.2 EXPORT PRODUCTOS" sheetId="807" r:id="rId11"/>
    <sheet name="7. INVERSIONES" sheetId="808" r:id="rId12"/>
    <sheet name="8. INVERSIONES TIPO" sheetId="809" r:id="rId13"/>
    <sheet name="9. INVERSIONES RUBRO" sheetId="810" r:id="rId14"/>
    <sheet name="10. EMPLEO" sheetId="813" r:id="rId15"/>
    <sheet name="11. EMPLEO-GÉNERO" sheetId="814" r:id="rId16"/>
    <sheet name="12. TRANSFERENCIAS" sheetId="811" r:id="rId17"/>
    <sheet name="13. TRANSFERENCIAS 2" sheetId="812" r:id="rId18"/>
    <sheet name="14. CATASTRO ACTIVIDAD" sheetId="801" r:id="rId19"/>
    <sheet name="14.1 ACTIVIDAD MINERA" sheetId="821" r:id="rId20"/>
    <sheet name="14.2 ÁREAS RESTRINGIDAS" sheetId="802" r:id="rId21"/>
    <sheet name="15. RECAUDACIÓN" sheetId="804" r:id="rId22"/>
    <sheet name="CPIM 2023" sheetId="524" r:id="rId23"/>
    <sheet name="CPEM 2023" sheetId="566" r:id="rId24"/>
  </sheets>
  <definedNames>
    <definedName name="_xlnm._FilterDatabase" localSheetId="14" hidden="1">'10. EMPLEO'!$K$6:$L$29</definedName>
    <definedName name="_xlnm._FilterDatabase" localSheetId="16" hidden="1">'12. TRANSFERENCIAS'!$A$4:$L$4</definedName>
    <definedName name="_xlnm._FilterDatabase" localSheetId="17" hidden="1">'13. TRANSFERENCIAS 2'!$A$5:$L$5</definedName>
    <definedName name="_xlnm._FilterDatabase" localSheetId="2" hidden="1">'2. PRODUCCIÓN EMPRESAS'!$A$5:$I$109</definedName>
    <definedName name="_xlnm._FilterDatabase" localSheetId="3" hidden="1">'3. PRODUCCIÓN DEPARTAMENTOS'!$A$6:$I$114</definedName>
    <definedName name="_xlnm._FilterDatabase" localSheetId="12" hidden="1">'8. INVERSIONES TIPO'!#REF!</definedName>
    <definedName name="_xlnm._FilterDatabase" localSheetId="13" hidden="1">'9. INVERSIONES RUBRO'!$A$6:$H$6</definedName>
    <definedName name="_xlnm._FilterDatabase" localSheetId="23" hidden="1">'CPEM 2023'!$B$4:$J$75</definedName>
    <definedName name="_xlnm._FilterDatabase" localSheetId="22" hidden="1">'CPIM 2023'!$B$4:$I$51</definedName>
    <definedName name="_xlnm.Print_Area" localSheetId="1">'1. PRODUCCIÓN METÁLICA'!$A$1:$J$70</definedName>
    <definedName name="_xlnm.Print_Area" localSheetId="14">'10. EMPLEO'!$A$1:$N$65</definedName>
    <definedName name="_xlnm.Print_Area" localSheetId="15">'11. EMPLEO-GÉNERO'!$A$1:$Y$23</definedName>
    <definedName name="_xlnm.Print_Area" localSheetId="16">'12. TRANSFERENCIAS'!$A$1:$M$33</definedName>
    <definedName name="_xlnm.Print_Area" localSheetId="17">'13. TRANSFERENCIAS 2'!$A$1:$M$86</definedName>
    <definedName name="_xlnm.Print_Area" localSheetId="18">'14. CATASTRO ACTIVIDAD'!$A$1:$O$54</definedName>
    <definedName name="_xlnm.Print_Area" localSheetId="19">'14.1 ACTIVIDAD MINERA'!$A$1:$D$16</definedName>
    <definedName name="_xlnm.Print_Area" localSheetId="20">'14.2 ÁREAS RESTRINGIDAS'!$A$1:$F$28</definedName>
    <definedName name="_xlnm.Print_Area" localSheetId="21">'15. RECAUDACIÓN'!$A$1:$H$48</definedName>
    <definedName name="_xlnm.Print_Area" localSheetId="2">'2. PRODUCCIÓN EMPRESAS'!$A$1:$I$109</definedName>
    <definedName name="_xlnm.Print_Area" localSheetId="3">'3. PRODUCCIÓN DEPARTAMENTOS'!#REF!</definedName>
    <definedName name="_xlnm.Print_Area" localSheetId="4">'4. NO METÁLICA'!$A$1:$J$45</definedName>
    <definedName name="_xlnm.Print_Area" localSheetId="5">'4.1. NO METÁLICA DEPARTAMENTOS'!$A$1:$J$144</definedName>
    <definedName name="_xlnm.Print_Area" localSheetId="6">'4.2. CARBONÍFERA'!$A$1:$J$14</definedName>
    <definedName name="_xlnm.Print_Area" localSheetId="7">'5. MACROECONÓMICAS'!$A$1:$J$60</definedName>
    <definedName name="_xlnm.Print_Area" localSheetId="8">'6. EXPORTACIONES'!$A$1:$L$122</definedName>
    <definedName name="_xlnm.Print_Area" localSheetId="9">'6.1 EXPORTACIONES PART'!$A$1:$Y$25</definedName>
    <definedName name="_xlnm.Print_Area" localSheetId="10">'6.2 EXPORT PRODUCTOS'!$A$1:$D$39</definedName>
    <definedName name="_xlnm.Print_Area" localSheetId="12">'8. INVERSIONES TIPO'!$A$1:$I$88</definedName>
    <definedName name="_xlnm.Print_Area" localSheetId="13">'9. INVERSIONES RUBRO'!$A$1:$I$81</definedName>
    <definedName name="_xlnm.Print_Area" localSheetId="0">CONTENIDO!$A$1:$M$58</definedName>
    <definedName name="_xlnm.Print_Area" localSheetId="23">'CPEM 2023'!$A$1:$K$81</definedName>
    <definedName name="_xlnm.Print_Area" localSheetId="22">'CPIM 2023'!$A$1:$J$59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TI_2" localSheetId="19">#REF!</definedName>
    <definedName name="OTI_2" localSheetId="21">#REF!</definedName>
    <definedName name="OTI_2" localSheetId="7">#REF!</definedName>
    <definedName name="OTI_2" localSheetId="23">#REF!</definedName>
    <definedName name="OTI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812" l="1"/>
  <c r="D57" i="812"/>
  <c r="E57" i="812"/>
  <c r="F57" i="812"/>
  <c r="G57" i="812"/>
  <c r="H57" i="812"/>
  <c r="I57" i="812"/>
  <c r="J57" i="812"/>
  <c r="K57" i="812"/>
  <c r="L57" i="812"/>
  <c r="B57" i="812"/>
  <c r="C31" i="812"/>
  <c r="D31" i="812"/>
  <c r="E31" i="812"/>
  <c r="F31" i="812"/>
  <c r="G31" i="812"/>
  <c r="H31" i="812"/>
  <c r="I31" i="812"/>
  <c r="J31" i="812"/>
  <c r="K31" i="812"/>
  <c r="L31" i="812"/>
  <c r="B31" i="812"/>
  <c r="H30" i="809"/>
  <c r="C13" i="821"/>
  <c r="A13" i="821"/>
  <c r="D12" i="821"/>
  <c r="D11" i="821"/>
  <c r="D10" i="821"/>
  <c r="D9" i="821"/>
  <c r="D8" i="821"/>
  <c r="D7" i="821"/>
  <c r="D6" i="821"/>
  <c r="D5" i="821"/>
  <c r="D13" i="821" l="1"/>
  <c r="H12" i="820"/>
  <c r="D12" i="820"/>
  <c r="G11" i="820"/>
  <c r="I12" i="820" s="1"/>
  <c r="I11" i="820" s="1"/>
  <c r="F11" i="820"/>
  <c r="C11" i="820"/>
  <c r="D11" i="820" s="1"/>
  <c r="B11" i="820"/>
  <c r="H10" i="820"/>
  <c r="D10" i="820"/>
  <c r="H9" i="820"/>
  <c r="D9" i="820"/>
  <c r="H8" i="820"/>
  <c r="D8" i="820"/>
  <c r="H7" i="820"/>
  <c r="D7" i="820"/>
  <c r="G6" i="820"/>
  <c r="I9" i="820" s="1"/>
  <c r="F6" i="820"/>
  <c r="C6" i="820"/>
  <c r="B6" i="820"/>
  <c r="G142" i="819"/>
  <c r="F142" i="819"/>
  <c r="C142" i="819"/>
  <c r="B142" i="819"/>
  <c r="H141" i="819"/>
  <c r="G140" i="819"/>
  <c r="I141" i="819" s="1"/>
  <c r="I140" i="819" s="1"/>
  <c r="F140" i="819"/>
  <c r="C140" i="819"/>
  <c r="B140" i="819"/>
  <c r="H138" i="819"/>
  <c r="D138" i="819"/>
  <c r="G137" i="819"/>
  <c r="I138" i="819" s="1"/>
  <c r="I137" i="819" s="1"/>
  <c r="F137" i="819"/>
  <c r="C137" i="819"/>
  <c r="B137" i="819"/>
  <c r="I135" i="819"/>
  <c r="I134" i="819" s="1"/>
  <c r="H135" i="819"/>
  <c r="D135" i="819"/>
  <c r="G134" i="819"/>
  <c r="F134" i="819"/>
  <c r="C134" i="819"/>
  <c r="B134" i="819"/>
  <c r="D134" i="819" s="1"/>
  <c r="H133" i="819"/>
  <c r="I132" i="819"/>
  <c r="H132" i="819"/>
  <c r="G131" i="819"/>
  <c r="F131" i="819"/>
  <c r="C131" i="819"/>
  <c r="B131" i="819"/>
  <c r="H130" i="819"/>
  <c r="G129" i="819"/>
  <c r="I130" i="819" s="1"/>
  <c r="I129" i="819" s="1"/>
  <c r="F129" i="819"/>
  <c r="C129" i="819"/>
  <c r="B129" i="819"/>
  <c r="H128" i="819"/>
  <c r="H127" i="819"/>
  <c r="D127" i="819"/>
  <c r="G126" i="819"/>
  <c r="F126" i="819"/>
  <c r="D126" i="819"/>
  <c r="C126" i="819"/>
  <c r="B126" i="819"/>
  <c r="H124" i="819"/>
  <c r="D124" i="819"/>
  <c r="G123" i="819"/>
  <c r="I124" i="819" s="1"/>
  <c r="I123" i="819" s="1"/>
  <c r="F123" i="819"/>
  <c r="D123" i="819"/>
  <c r="C123" i="819"/>
  <c r="B123" i="819"/>
  <c r="H122" i="819"/>
  <c r="D122" i="819"/>
  <c r="H121" i="819"/>
  <c r="D121" i="819"/>
  <c r="G120" i="819"/>
  <c r="I122" i="819" s="1"/>
  <c r="F120" i="819"/>
  <c r="H120" i="819" s="1"/>
  <c r="D120" i="819"/>
  <c r="C120" i="819"/>
  <c r="B120" i="819"/>
  <c r="H117" i="819"/>
  <c r="H116" i="819"/>
  <c r="D116" i="819"/>
  <c r="G115" i="819"/>
  <c r="I117" i="819" s="1"/>
  <c r="F115" i="819"/>
  <c r="H115" i="819" s="1"/>
  <c r="C115" i="819"/>
  <c r="D115" i="819" s="1"/>
  <c r="B115" i="819"/>
  <c r="H111" i="819"/>
  <c r="D111" i="819"/>
  <c r="G110" i="819"/>
  <c r="F110" i="819"/>
  <c r="C110" i="819"/>
  <c r="D110" i="819" s="1"/>
  <c r="B110" i="819"/>
  <c r="I109" i="819"/>
  <c r="H109" i="819"/>
  <c r="D109" i="819"/>
  <c r="H108" i="819"/>
  <c r="D108" i="819"/>
  <c r="H107" i="819"/>
  <c r="H106" i="819"/>
  <c r="D106" i="819"/>
  <c r="G105" i="819"/>
  <c r="I108" i="819" s="1"/>
  <c r="F105" i="819"/>
  <c r="H105" i="819" s="1"/>
  <c r="C105" i="819"/>
  <c r="B105" i="819"/>
  <c r="D105" i="819" s="1"/>
  <c r="H104" i="819"/>
  <c r="I103" i="819"/>
  <c r="H103" i="819"/>
  <c r="D103" i="819"/>
  <c r="G102" i="819"/>
  <c r="I104" i="819" s="1"/>
  <c r="F102" i="819"/>
  <c r="H102" i="819" s="1"/>
  <c r="C102" i="819"/>
  <c r="B102" i="819"/>
  <c r="D102" i="819" s="1"/>
  <c r="H101" i="819"/>
  <c r="H100" i="819"/>
  <c r="D100" i="819"/>
  <c r="H99" i="819"/>
  <c r="G98" i="819"/>
  <c r="I99" i="819" s="1"/>
  <c r="F98" i="819"/>
  <c r="C98" i="819"/>
  <c r="B98" i="819"/>
  <c r="D98" i="819" s="1"/>
  <c r="H97" i="819"/>
  <c r="D97" i="819"/>
  <c r="G96" i="819"/>
  <c r="I97" i="819" s="1"/>
  <c r="I96" i="819" s="1"/>
  <c r="F96" i="819"/>
  <c r="C96" i="819"/>
  <c r="B96" i="819"/>
  <c r="H95" i="819"/>
  <c r="H94" i="819"/>
  <c r="H93" i="819"/>
  <c r="D93" i="819"/>
  <c r="H92" i="819"/>
  <c r="D92" i="819"/>
  <c r="G91" i="819"/>
  <c r="I95" i="819" s="1"/>
  <c r="F91" i="819"/>
  <c r="H91" i="819" s="1"/>
  <c r="D91" i="819"/>
  <c r="C91" i="819"/>
  <c r="B91" i="819"/>
  <c r="H90" i="819"/>
  <c r="G89" i="819"/>
  <c r="I90" i="819" s="1"/>
  <c r="I89" i="819" s="1"/>
  <c r="F89" i="819"/>
  <c r="C89" i="819"/>
  <c r="B89" i="819"/>
  <c r="I88" i="819"/>
  <c r="H88" i="819"/>
  <c r="D88" i="819"/>
  <c r="H86" i="819"/>
  <c r="H85" i="819"/>
  <c r="D85" i="819"/>
  <c r="G84" i="819"/>
  <c r="I87" i="819" s="1"/>
  <c r="F84" i="819"/>
  <c r="H84" i="819" s="1"/>
  <c r="D84" i="819"/>
  <c r="C84" i="819"/>
  <c r="B84" i="819"/>
  <c r="H83" i="819"/>
  <c r="G82" i="819"/>
  <c r="I83" i="819" s="1"/>
  <c r="I82" i="819" s="1"/>
  <c r="F82" i="819"/>
  <c r="C82" i="819"/>
  <c r="B82" i="819"/>
  <c r="H81" i="819"/>
  <c r="D81" i="819"/>
  <c r="I80" i="819"/>
  <c r="H80" i="819"/>
  <c r="H79" i="819"/>
  <c r="D79" i="819"/>
  <c r="I78" i="819"/>
  <c r="H78" i="819"/>
  <c r="I77" i="819"/>
  <c r="H77" i="819"/>
  <c r="D77" i="819"/>
  <c r="H76" i="819"/>
  <c r="D76" i="819"/>
  <c r="G75" i="819"/>
  <c r="I81" i="819" s="1"/>
  <c r="F75" i="819"/>
  <c r="C75" i="819"/>
  <c r="B75" i="819"/>
  <c r="D75" i="819" s="1"/>
  <c r="H74" i="819"/>
  <c r="D74" i="819"/>
  <c r="H73" i="819"/>
  <c r="D73" i="819"/>
  <c r="H72" i="819"/>
  <c r="D72" i="819"/>
  <c r="G71" i="819"/>
  <c r="I74" i="819" s="1"/>
  <c r="F71" i="819"/>
  <c r="D71" i="819"/>
  <c r="C71" i="819"/>
  <c r="B71" i="819"/>
  <c r="H70" i="819"/>
  <c r="D70" i="819"/>
  <c r="H69" i="819"/>
  <c r="D69" i="819"/>
  <c r="H68" i="819"/>
  <c r="D68" i="819"/>
  <c r="G67" i="819"/>
  <c r="I70" i="819" s="1"/>
  <c r="F67" i="819"/>
  <c r="C67" i="819"/>
  <c r="B67" i="819"/>
  <c r="I66" i="819"/>
  <c r="H66" i="819"/>
  <c r="H65" i="819"/>
  <c r="D65" i="819"/>
  <c r="H64" i="819"/>
  <c r="D64" i="819"/>
  <c r="G63" i="819"/>
  <c r="F63" i="819"/>
  <c r="C63" i="819"/>
  <c r="D63" i="819" s="1"/>
  <c r="B63" i="819"/>
  <c r="H62" i="819"/>
  <c r="D62" i="819"/>
  <c r="G61" i="819"/>
  <c r="H61" i="819" s="1"/>
  <c r="F61" i="819"/>
  <c r="C61" i="819"/>
  <c r="B61" i="819"/>
  <c r="H60" i="819"/>
  <c r="D60" i="819"/>
  <c r="H59" i="819"/>
  <c r="D59" i="819"/>
  <c r="I58" i="819"/>
  <c r="H58" i="819"/>
  <c r="D58" i="819"/>
  <c r="H57" i="819"/>
  <c r="D57" i="819"/>
  <c r="G56" i="819"/>
  <c r="I59" i="819" s="1"/>
  <c r="F56" i="819"/>
  <c r="C56" i="819"/>
  <c r="D56" i="819" s="1"/>
  <c r="B56" i="819"/>
  <c r="H53" i="819"/>
  <c r="D53" i="819"/>
  <c r="H52" i="819"/>
  <c r="H51" i="819"/>
  <c r="D51" i="819"/>
  <c r="I50" i="819"/>
  <c r="H50" i="819"/>
  <c r="D50" i="819"/>
  <c r="G49" i="819"/>
  <c r="I53" i="819" s="1"/>
  <c r="F49" i="819"/>
  <c r="C49" i="819"/>
  <c r="B49" i="819"/>
  <c r="I48" i="819"/>
  <c r="H48" i="819"/>
  <c r="D48" i="819"/>
  <c r="H47" i="819"/>
  <c r="H46" i="819"/>
  <c r="D46" i="819"/>
  <c r="H45" i="819"/>
  <c r="D45" i="819"/>
  <c r="H44" i="819"/>
  <c r="D44" i="819"/>
  <c r="I43" i="819"/>
  <c r="H43" i="819"/>
  <c r="D43" i="819"/>
  <c r="G42" i="819"/>
  <c r="I46" i="819" s="1"/>
  <c r="F42" i="819"/>
  <c r="C42" i="819"/>
  <c r="D42" i="819" s="1"/>
  <c r="B42" i="819"/>
  <c r="H39" i="819"/>
  <c r="I38" i="819"/>
  <c r="H38" i="819"/>
  <c r="I37" i="819"/>
  <c r="H36" i="819"/>
  <c r="D36" i="819"/>
  <c r="G35" i="819"/>
  <c r="I36" i="819" s="1"/>
  <c r="F35" i="819"/>
  <c r="C35" i="819"/>
  <c r="B35" i="819"/>
  <c r="H34" i="819"/>
  <c r="D34" i="819"/>
  <c r="H33" i="819"/>
  <c r="D33" i="819"/>
  <c r="H32" i="819"/>
  <c r="D32" i="819"/>
  <c r="H31" i="819"/>
  <c r="D31" i="819"/>
  <c r="I30" i="819"/>
  <c r="H30" i="819"/>
  <c r="D30" i="819"/>
  <c r="H29" i="819"/>
  <c r="D29" i="819"/>
  <c r="G28" i="819"/>
  <c r="I33" i="819" s="1"/>
  <c r="F28" i="819"/>
  <c r="H28" i="819" s="1"/>
  <c r="C28" i="819"/>
  <c r="D28" i="819" s="1"/>
  <c r="B28" i="819"/>
  <c r="H27" i="819"/>
  <c r="D27" i="819"/>
  <c r="H26" i="819"/>
  <c r="D26" i="819"/>
  <c r="H25" i="819"/>
  <c r="D25" i="819"/>
  <c r="H24" i="819"/>
  <c r="D24" i="819"/>
  <c r="H22" i="819"/>
  <c r="D22" i="819"/>
  <c r="H21" i="819"/>
  <c r="D21" i="819"/>
  <c r="G20" i="819"/>
  <c r="I24" i="819" s="1"/>
  <c r="F20" i="819"/>
  <c r="C20" i="819"/>
  <c r="D20" i="819" s="1"/>
  <c r="B20" i="819"/>
  <c r="H19" i="819"/>
  <c r="D19" i="819"/>
  <c r="H18" i="819"/>
  <c r="H17" i="819"/>
  <c r="D17" i="819"/>
  <c r="H16" i="819"/>
  <c r="D16" i="819"/>
  <c r="H15" i="819"/>
  <c r="D15" i="819"/>
  <c r="G14" i="819"/>
  <c r="I19" i="819" s="1"/>
  <c r="F14" i="819"/>
  <c r="C14" i="819"/>
  <c r="D14" i="819" s="1"/>
  <c r="B14" i="819"/>
  <c r="H13" i="819"/>
  <c r="D13" i="819"/>
  <c r="G12" i="819"/>
  <c r="I13" i="819" s="1"/>
  <c r="I12" i="819" s="1"/>
  <c r="F12" i="819"/>
  <c r="H12" i="819" s="1"/>
  <c r="C12" i="819"/>
  <c r="B12" i="819"/>
  <c r="H11" i="819"/>
  <c r="D11" i="819"/>
  <c r="H10" i="819"/>
  <c r="D10" i="819"/>
  <c r="H9" i="819"/>
  <c r="D9" i="819"/>
  <c r="H8" i="819"/>
  <c r="D8" i="819"/>
  <c r="H7" i="819"/>
  <c r="D7" i="819"/>
  <c r="G6" i="819"/>
  <c r="I10" i="819" s="1"/>
  <c r="F6" i="819"/>
  <c r="C6" i="819"/>
  <c r="B6" i="819"/>
  <c r="H42" i="818"/>
  <c r="D42" i="818"/>
  <c r="H41" i="818"/>
  <c r="D41" i="818"/>
  <c r="G40" i="818"/>
  <c r="H40" i="818" s="1"/>
  <c r="F40" i="818"/>
  <c r="C40" i="818"/>
  <c r="B40" i="818"/>
  <c r="H38" i="818"/>
  <c r="H37" i="818"/>
  <c r="D37" i="818"/>
  <c r="H36" i="818"/>
  <c r="D36" i="818"/>
  <c r="H35" i="818"/>
  <c r="H34" i="818"/>
  <c r="H33" i="818"/>
  <c r="D33" i="818"/>
  <c r="H32" i="818"/>
  <c r="D32" i="818"/>
  <c r="H31" i="818"/>
  <c r="D31" i="818"/>
  <c r="H30" i="818"/>
  <c r="D30" i="818"/>
  <c r="H29" i="818"/>
  <c r="D29" i="818"/>
  <c r="H28" i="818"/>
  <c r="D28" i="818"/>
  <c r="H27" i="818"/>
  <c r="D27" i="818"/>
  <c r="H26" i="818"/>
  <c r="D26" i="818"/>
  <c r="H25" i="818"/>
  <c r="D25" i="818"/>
  <c r="H24" i="818"/>
  <c r="D24" i="818"/>
  <c r="H23" i="818"/>
  <c r="H22" i="818"/>
  <c r="D22" i="818"/>
  <c r="H21" i="818"/>
  <c r="H20" i="818"/>
  <c r="D20" i="818"/>
  <c r="H19" i="818"/>
  <c r="D19" i="818"/>
  <c r="H18" i="818"/>
  <c r="D18" i="818"/>
  <c r="H17" i="818"/>
  <c r="D17" i="818"/>
  <c r="H16" i="818"/>
  <c r="D16" i="818"/>
  <c r="I15" i="818"/>
  <c r="H15" i="818"/>
  <c r="D15" i="818"/>
  <c r="H14" i="818"/>
  <c r="D14" i="818"/>
  <c r="H13" i="818"/>
  <c r="D13" i="818"/>
  <c r="H12" i="818"/>
  <c r="D12" i="818"/>
  <c r="H11" i="818"/>
  <c r="D11" i="818"/>
  <c r="H10" i="818"/>
  <c r="D10" i="818"/>
  <c r="I9" i="818"/>
  <c r="H9" i="818"/>
  <c r="D9" i="818"/>
  <c r="H8" i="818"/>
  <c r="D8" i="818"/>
  <c r="H7" i="818"/>
  <c r="D7" i="818"/>
  <c r="G6" i="818"/>
  <c r="I31" i="818" s="1"/>
  <c r="F6" i="818"/>
  <c r="C6" i="818"/>
  <c r="B6" i="818"/>
  <c r="I102" i="819" l="1"/>
  <c r="I11" i="818"/>
  <c r="I24" i="818"/>
  <c r="I37" i="818"/>
  <c r="I73" i="819"/>
  <c r="D6" i="818"/>
  <c r="H6" i="819"/>
  <c r="I11" i="819"/>
  <c r="I23" i="819"/>
  <c r="I62" i="819"/>
  <c r="I61" i="819" s="1"/>
  <c r="H67" i="819"/>
  <c r="I17" i="818"/>
  <c r="D12" i="819"/>
  <c r="I16" i="819"/>
  <c r="I35" i="819"/>
  <c r="I79" i="819"/>
  <c r="H131" i="819"/>
  <c r="I38" i="818"/>
  <c r="I12" i="818"/>
  <c r="H126" i="819"/>
  <c r="I7" i="818"/>
  <c r="I31" i="819"/>
  <c r="H75" i="819"/>
  <c r="H110" i="819"/>
  <c r="I133" i="819"/>
  <c r="H140" i="819"/>
  <c r="H63" i="819"/>
  <c r="I33" i="818"/>
  <c r="I8" i="819"/>
  <c r="I64" i="819"/>
  <c r="I63" i="819" s="1"/>
  <c r="D40" i="818"/>
  <c r="I13" i="818"/>
  <c r="I8" i="818"/>
  <c r="I32" i="819"/>
  <c r="I39" i="819"/>
  <c r="I47" i="819"/>
  <c r="D61" i="819"/>
  <c r="D96" i="819"/>
  <c r="I101" i="819"/>
  <c r="I106" i="819"/>
  <c r="H134" i="819"/>
  <c r="I25" i="818"/>
  <c r="I32" i="818"/>
  <c r="I52" i="819"/>
  <c r="I94" i="819"/>
  <c r="I20" i="818"/>
  <c r="I34" i="818"/>
  <c r="I41" i="818"/>
  <c r="I27" i="819"/>
  <c r="I54" i="819"/>
  <c r="I76" i="819"/>
  <c r="I131" i="819"/>
  <c r="I7" i="819"/>
  <c r="I6" i="819" s="1"/>
  <c r="I19" i="818"/>
  <c r="I100" i="819"/>
  <c r="I98" i="819" s="1"/>
  <c r="I28" i="818"/>
  <c r="I9" i="819"/>
  <c r="H96" i="819"/>
  <c r="I107" i="819"/>
  <c r="H42" i="819"/>
  <c r="H129" i="819"/>
  <c r="I29" i="818"/>
  <c r="I36" i="818"/>
  <c r="D6" i="819"/>
  <c r="I34" i="819"/>
  <c r="D49" i="819"/>
  <c r="D67" i="819"/>
  <c r="D137" i="819"/>
  <c r="D6" i="820"/>
  <c r="I16" i="818"/>
  <c r="I15" i="819"/>
  <c r="D35" i="819"/>
  <c r="I21" i="818"/>
  <c r="I42" i="818"/>
  <c r="I40" i="818" s="1"/>
  <c r="I17" i="819"/>
  <c r="I44" i="819"/>
  <c r="I51" i="819"/>
  <c r="I49" i="819" s="1"/>
  <c r="H56" i="819"/>
  <c r="I65" i="819"/>
  <c r="I68" i="819"/>
  <c r="H71" i="819"/>
  <c r="H123" i="819"/>
  <c r="H6" i="820"/>
  <c r="I60" i="819"/>
  <c r="I10" i="820"/>
  <c r="I30" i="818"/>
  <c r="I18" i="819"/>
  <c r="H35" i="819"/>
  <c r="H82" i="819"/>
  <c r="H89" i="819"/>
  <c r="H98" i="819"/>
  <c r="I111" i="819"/>
  <c r="I127" i="819"/>
  <c r="H137" i="819"/>
  <c r="H20" i="819"/>
  <c r="I26" i="818"/>
  <c r="H14" i="819"/>
  <c r="H6" i="818"/>
  <c r="I22" i="818"/>
  <c r="I35" i="818"/>
  <c r="I21" i="819"/>
  <c r="I45" i="819"/>
  <c r="I69" i="819"/>
  <c r="I85" i="819"/>
  <c r="I92" i="819"/>
  <c r="I112" i="819"/>
  <c r="I116" i="819"/>
  <c r="I115" i="819" s="1"/>
  <c r="I121" i="819"/>
  <c r="I120" i="819" s="1"/>
  <c r="I14" i="818"/>
  <c r="I6" i="818" s="1"/>
  <c r="I26" i="819"/>
  <c r="I57" i="819"/>
  <c r="I56" i="819" s="1"/>
  <c r="I72" i="819"/>
  <c r="I113" i="819"/>
  <c r="I128" i="819"/>
  <c r="I7" i="820"/>
  <c r="I25" i="819"/>
  <c r="I10" i="818"/>
  <c r="I18" i="818"/>
  <c r="I23" i="818"/>
  <c r="I27" i="818"/>
  <c r="I29" i="819"/>
  <c r="I28" i="819" s="1"/>
  <c r="H49" i="819"/>
  <c r="I86" i="819"/>
  <c r="I114" i="819"/>
  <c r="I22" i="819"/>
  <c r="I93" i="819"/>
  <c r="I8" i="820"/>
  <c r="H11" i="820"/>
  <c r="I42" i="819" l="1"/>
  <c r="I14" i="819"/>
  <c r="I84" i="819"/>
  <c r="I105" i="819"/>
  <c r="I20" i="819"/>
  <c r="I75" i="819"/>
  <c r="I71" i="819"/>
  <c r="I67" i="819"/>
  <c r="I91" i="819"/>
  <c r="I126" i="819"/>
  <c r="I110" i="819"/>
  <c r="I6" i="820"/>
  <c r="H113" i="817" l="1"/>
  <c r="H112" i="817" s="1"/>
  <c r="F112" i="817"/>
  <c r="E112" i="817"/>
  <c r="C112" i="817"/>
  <c r="B112" i="817"/>
  <c r="G111" i="817"/>
  <c r="G110" i="817"/>
  <c r="D110" i="817"/>
  <c r="G108" i="817"/>
  <c r="D108" i="817"/>
  <c r="F107" i="817"/>
  <c r="E107" i="817"/>
  <c r="C107" i="817"/>
  <c r="B107" i="817"/>
  <c r="G106" i="817"/>
  <c r="D106" i="817"/>
  <c r="G105" i="817"/>
  <c r="D105" i="817"/>
  <c r="F104" i="817"/>
  <c r="H105" i="817" s="1"/>
  <c r="E104" i="817"/>
  <c r="C104" i="817"/>
  <c r="B104" i="817"/>
  <c r="H102" i="817"/>
  <c r="G102" i="817"/>
  <c r="D102" i="817"/>
  <c r="G101" i="817"/>
  <c r="D101" i="817"/>
  <c r="G100" i="817"/>
  <c r="D100" i="817"/>
  <c r="G99" i="817"/>
  <c r="F99" i="817"/>
  <c r="H101" i="817" s="1"/>
  <c r="E99" i="817"/>
  <c r="C99" i="817"/>
  <c r="B99" i="817"/>
  <c r="G97" i="817"/>
  <c r="D97" i="817"/>
  <c r="H96" i="817"/>
  <c r="G96" i="817"/>
  <c r="D96" i="817"/>
  <c r="H95" i="817"/>
  <c r="G95" i="817"/>
  <c r="D95" i="817"/>
  <c r="H94" i="817"/>
  <c r="G94" i="817"/>
  <c r="D94" i="817"/>
  <c r="G93" i="817"/>
  <c r="D93" i="817"/>
  <c r="F92" i="817"/>
  <c r="H97" i="817" s="1"/>
  <c r="E92" i="817"/>
  <c r="C92" i="817"/>
  <c r="D92" i="817" s="1"/>
  <c r="B92" i="817"/>
  <c r="H91" i="817"/>
  <c r="G91" i="817"/>
  <c r="D91" i="817"/>
  <c r="G90" i="817"/>
  <c r="D90" i="817"/>
  <c r="G89" i="817"/>
  <c r="D89" i="817"/>
  <c r="G88" i="817"/>
  <c r="D88" i="817"/>
  <c r="H87" i="817"/>
  <c r="G87" i="817"/>
  <c r="D87" i="817"/>
  <c r="G86" i="817"/>
  <c r="D86" i="817"/>
  <c r="G85" i="817"/>
  <c r="D85" i="817"/>
  <c r="F84" i="817"/>
  <c r="H90" i="817" s="1"/>
  <c r="E84" i="817"/>
  <c r="G84" i="817" s="1"/>
  <c r="C84" i="817"/>
  <c r="D84" i="817" s="1"/>
  <c r="B84" i="817"/>
  <c r="G83" i="817"/>
  <c r="D83" i="817"/>
  <c r="F82" i="817"/>
  <c r="H83" i="817" s="1"/>
  <c r="H82" i="817" s="1"/>
  <c r="E82" i="817"/>
  <c r="C82" i="817"/>
  <c r="D82" i="817" s="1"/>
  <c r="B82" i="817"/>
  <c r="G81" i="817"/>
  <c r="D81" i="817"/>
  <c r="F80" i="817"/>
  <c r="H81" i="817" s="1"/>
  <c r="H80" i="817" s="1"/>
  <c r="E80" i="817"/>
  <c r="C80" i="817"/>
  <c r="D80" i="817" s="1"/>
  <c r="B80" i="817"/>
  <c r="H79" i="817"/>
  <c r="G79" i="817"/>
  <c r="D79" i="817"/>
  <c r="G78" i="817"/>
  <c r="D78" i="817"/>
  <c r="G77" i="817"/>
  <c r="D77" i="817"/>
  <c r="G76" i="817"/>
  <c r="D76" i="817"/>
  <c r="G75" i="817"/>
  <c r="D75" i="817"/>
  <c r="G74" i="817"/>
  <c r="D74" i="817"/>
  <c r="G73" i="817"/>
  <c r="D73" i="817"/>
  <c r="G72" i="817"/>
  <c r="D72" i="817"/>
  <c r="H71" i="817"/>
  <c r="G71" i="817"/>
  <c r="D71" i="817"/>
  <c r="G70" i="817"/>
  <c r="D70" i="817"/>
  <c r="G69" i="817"/>
  <c r="D69" i="817"/>
  <c r="G68" i="817"/>
  <c r="F68" i="817"/>
  <c r="H78" i="817" s="1"/>
  <c r="E68" i="817"/>
  <c r="C68" i="817"/>
  <c r="D68" i="817" s="1"/>
  <c r="B68" i="817"/>
  <c r="G67" i="817"/>
  <c r="D67" i="817"/>
  <c r="G66" i="817"/>
  <c r="D66" i="817"/>
  <c r="G65" i="817"/>
  <c r="D65" i="817"/>
  <c r="G64" i="817"/>
  <c r="D64" i="817"/>
  <c r="G63" i="817"/>
  <c r="D63" i="817"/>
  <c r="G62" i="817"/>
  <c r="D62" i="817"/>
  <c r="G61" i="817"/>
  <c r="D61" i="817"/>
  <c r="G60" i="817"/>
  <c r="D60" i="817"/>
  <c r="G59" i="817"/>
  <c r="D59" i="817"/>
  <c r="G58" i="817"/>
  <c r="D58" i="817"/>
  <c r="H57" i="817"/>
  <c r="G57" i="817"/>
  <c r="D57" i="817"/>
  <c r="G56" i="817"/>
  <c r="D56" i="817"/>
  <c r="G55" i="817"/>
  <c r="D55" i="817"/>
  <c r="G54" i="817"/>
  <c r="D54" i="817"/>
  <c r="G53" i="817"/>
  <c r="D53" i="817"/>
  <c r="G52" i="817"/>
  <c r="D52" i="817"/>
  <c r="F51" i="817"/>
  <c r="H64" i="817" s="1"/>
  <c r="E51" i="817"/>
  <c r="C51" i="817"/>
  <c r="D51" i="817" s="1"/>
  <c r="B51" i="817"/>
  <c r="G50" i="817"/>
  <c r="D50" i="817"/>
  <c r="G49" i="817"/>
  <c r="D49" i="817"/>
  <c r="G48" i="817"/>
  <c r="D48" i="817"/>
  <c r="G47" i="817"/>
  <c r="D47" i="817"/>
  <c r="G46" i="817"/>
  <c r="D46" i="817"/>
  <c r="G45" i="817"/>
  <c r="D45" i="817"/>
  <c r="G44" i="817"/>
  <c r="D44" i="817"/>
  <c r="G43" i="817"/>
  <c r="D43" i="817"/>
  <c r="G42" i="817"/>
  <c r="D42" i="817"/>
  <c r="G41" i="817"/>
  <c r="D41" i="817"/>
  <c r="G40" i="817"/>
  <c r="D40" i="817"/>
  <c r="F39" i="817"/>
  <c r="H50" i="817" s="1"/>
  <c r="E39" i="817"/>
  <c r="C39" i="817"/>
  <c r="D39" i="817" s="1"/>
  <c r="B39" i="817"/>
  <c r="G38" i="817"/>
  <c r="D38" i="817"/>
  <c r="G37" i="817"/>
  <c r="D37" i="817"/>
  <c r="G36" i="817"/>
  <c r="D36" i="817"/>
  <c r="G35" i="817"/>
  <c r="D35" i="817"/>
  <c r="G34" i="817"/>
  <c r="D34" i="817"/>
  <c r="G33" i="817"/>
  <c r="D33" i="817"/>
  <c r="G32" i="817"/>
  <c r="D32" i="817"/>
  <c r="G31" i="817"/>
  <c r="D31" i="817"/>
  <c r="G30" i="817"/>
  <c r="D30" i="817"/>
  <c r="G29" i="817"/>
  <c r="D29" i="817"/>
  <c r="G28" i="817"/>
  <c r="D28" i="817"/>
  <c r="G27" i="817"/>
  <c r="D27" i="817"/>
  <c r="G26" i="817"/>
  <c r="D26" i="817"/>
  <c r="G25" i="817"/>
  <c r="D25" i="817"/>
  <c r="G24" i="817"/>
  <c r="D24" i="817"/>
  <c r="G23" i="817"/>
  <c r="D23" i="817"/>
  <c r="F22" i="817"/>
  <c r="H35" i="817" s="1"/>
  <c r="E22" i="817"/>
  <c r="C22" i="817"/>
  <c r="B22" i="817"/>
  <c r="G21" i="817"/>
  <c r="D21" i="817"/>
  <c r="G20" i="817"/>
  <c r="G19" i="817"/>
  <c r="D19" i="817"/>
  <c r="G18" i="817"/>
  <c r="D18" i="817"/>
  <c r="H17" i="817"/>
  <c r="G17" i="817"/>
  <c r="D17" i="817"/>
  <c r="G16" i="817"/>
  <c r="D16" i="817"/>
  <c r="G15" i="817"/>
  <c r="D15" i="817"/>
  <c r="G14" i="817"/>
  <c r="D14" i="817"/>
  <c r="G13" i="817"/>
  <c r="D13" i="817"/>
  <c r="G12" i="817"/>
  <c r="D12" i="817"/>
  <c r="G11" i="817"/>
  <c r="D11" i="817"/>
  <c r="G10" i="817"/>
  <c r="D10" i="817"/>
  <c r="G9" i="817"/>
  <c r="D9" i="817"/>
  <c r="G8" i="817"/>
  <c r="D8" i="817"/>
  <c r="G7" i="817"/>
  <c r="D7" i="817"/>
  <c r="F6" i="817"/>
  <c r="H16" i="817" s="1"/>
  <c r="E6" i="817"/>
  <c r="C6" i="817"/>
  <c r="D6" i="817" s="1"/>
  <c r="B6" i="817"/>
  <c r="F107" i="816"/>
  <c r="H108" i="816" s="1"/>
  <c r="H107" i="816" s="1"/>
  <c r="E107" i="816"/>
  <c r="C107" i="816"/>
  <c r="B107" i="816"/>
  <c r="G106" i="816"/>
  <c r="H105" i="816"/>
  <c r="H104" i="816"/>
  <c r="G104" i="816"/>
  <c r="D104" i="816"/>
  <c r="G102" i="816"/>
  <c r="D102" i="816"/>
  <c r="F101" i="816"/>
  <c r="H103" i="816" s="1"/>
  <c r="E101" i="816"/>
  <c r="C101" i="816"/>
  <c r="D101" i="816" s="1"/>
  <c r="B101" i="816"/>
  <c r="G99" i="816"/>
  <c r="G98" i="816"/>
  <c r="D98" i="816"/>
  <c r="F97" i="816"/>
  <c r="H100" i="816" s="1"/>
  <c r="E97" i="816"/>
  <c r="C97" i="816"/>
  <c r="D97" i="816" s="1"/>
  <c r="B97" i="816"/>
  <c r="G94" i="816"/>
  <c r="D94" i="816"/>
  <c r="G93" i="816"/>
  <c r="G91" i="816"/>
  <c r="G90" i="816"/>
  <c r="D90" i="816"/>
  <c r="F89" i="816"/>
  <c r="H94" i="816" s="1"/>
  <c r="E89" i="816"/>
  <c r="C89" i="816"/>
  <c r="B89" i="816"/>
  <c r="G86" i="816"/>
  <c r="D86" i="816"/>
  <c r="H84" i="816"/>
  <c r="G84" i="816"/>
  <c r="G83" i="816"/>
  <c r="D83" i="816"/>
  <c r="G82" i="816"/>
  <c r="D82" i="816"/>
  <c r="G81" i="816"/>
  <c r="D81" i="816"/>
  <c r="H80" i="816"/>
  <c r="G80" i="816"/>
  <c r="D80" i="816"/>
  <c r="F79" i="816"/>
  <c r="H83" i="816" s="1"/>
  <c r="E79" i="816"/>
  <c r="C79" i="816"/>
  <c r="B79" i="816"/>
  <c r="D79" i="816" s="1"/>
  <c r="H78" i="816"/>
  <c r="G78" i="816"/>
  <c r="D78" i="816"/>
  <c r="G77" i="816"/>
  <c r="D77" i="816"/>
  <c r="G75" i="816"/>
  <c r="D75" i="816"/>
  <c r="G74" i="816"/>
  <c r="D74" i="816"/>
  <c r="H73" i="816"/>
  <c r="G73" i="816"/>
  <c r="D73" i="816"/>
  <c r="G72" i="816"/>
  <c r="D72" i="816"/>
  <c r="F71" i="816"/>
  <c r="H77" i="816" s="1"/>
  <c r="E71" i="816"/>
  <c r="C71" i="816"/>
  <c r="D71" i="816" s="1"/>
  <c r="B71" i="816"/>
  <c r="H70" i="816"/>
  <c r="H69" i="816" s="1"/>
  <c r="G70" i="816"/>
  <c r="D70" i="816"/>
  <c r="F69" i="816"/>
  <c r="G69" i="816" s="1"/>
  <c r="E69" i="816"/>
  <c r="C69" i="816"/>
  <c r="B69" i="816"/>
  <c r="D69" i="816" s="1"/>
  <c r="G68" i="816"/>
  <c r="G67" i="816"/>
  <c r="D67" i="816"/>
  <c r="F66" i="816"/>
  <c r="H68" i="816" s="1"/>
  <c r="E66" i="816"/>
  <c r="G66" i="816" s="1"/>
  <c r="C66" i="816"/>
  <c r="D66" i="816" s="1"/>
  <c r="B66" i="816"/>
  <c r="G65" i="816"/>
  <c r="D65" i="816"/>
  <c r="G64" i="816"/>
  <c r="D64" i="816"/>
  <c r="G63" i="816"/>
  <c r="D63" i="816"/>
  <c r="G62" i="816"/>
  <c r="D62" i="816"/>
  <c r="H61" i="816"/>
  <c r="G61" i="816"/>
  <c r="D61" i="816"/>
  <c r="H60" i="816"/>
  <c r="G60" i="816"/>
  <c r="D60" i="816"/>
  <c r="G59" i="816"/>
  <c r="D59" i="816"/>
  <c r="G58" i="816"/>
  <c r="D58" i="816"/>
  <c r="H57" i="816"/>
  <c r="G57" i="816"/>
  <c r="D57" i="816"/>
  <c r="G56" i="816"/>
  <c r="D56" i="816"/>
  <c r="H55" i="816"/>
  <c r="G55" i="816"/>
  <c r="D55" i="816"/>
  <c r="F54" i="816"/>
  <c r="H63" i="816" s="1"/>
  <c r="E54" i="816"/>
  <c r="C54" i="816"/>
  <c r="D54" i="816" s="1"/>
  <c r="B54" i="816"/>
  <c r="H53" i="816"/>
  <c r="G53" i="816"/>
  <c r="D53" i="816"/>
  <c r="G52" i="816"/>
  <c r="D52" i="816"/>
  <c r="G51" i="816"/>
  <c r="D51" i="816"/>
  <c r="G50" i="816"/>
  <c r="D50" i="816"/>
  <c r="H49" i="816"/>
  <c r="G49" i="816"/>
  <c r="D49" i="816"/>
  <c r="G48" i="816"/>
  <c r="D48" i="816"/>
  <c r="G47" i="816"/>
  <c r="D47" i="816"/>
  <c r="G46" i="816"/>
  <c r="D46" i="816"/>
  <c r="G45" i="816"/>
  <c r="D45" i="816"/>
  <c r="G44" i="816"/>
  <c r="D44" i="816"/>
  <c r="G43" i="816"/>
  <c r="D43" i="816"/>
  <c r="F42" i="816"/>
  <c r="H52" i="816" s="1"/>
  <c r="E42" i="816"/>
  <c r="C42" i="816"/>
  <c r="D42" i="816" s="1"/>
  <c r="B42" i="816"/>
  <c r="G41" i="816"/>
  <c r="D41" i="816"/>
  <c r="G40" i="816"/>
  <c r="D40" i="816"/>
  <c r="G39" i="816"/>
  <c r="D39" i="816"/>
  <c r="G38" i="816"/>
  <c r="D38" i="816"/>
  <c r="G37" i="816"/>
  <c r="D37" i="816"/>
  <c r="G36" i="816"/>
  <c r="G35" i="816"/>
  <c r="D35" i="816"/>
  <c r="G34" i="816"/>
  <c r="D34" i="816"/>
  <c r="G33" i="816"/>
  <c r="D33" i="816"/>
  <c r="G32" i="816"/>
  <c r="D32" i="816"/>
  <c r="H31" i="816"/>
  <c r="G31" i="816"/>
  <c r="D31" i="816"/>
  <c r="F30" i="816"/>
  <c r="H38" i="816" s="1"/>
  <c r="E30" i="816"/>
  <c r="C30" i="816"/>
  <c r="D30" i="816" s="1"/>
  <c r="B30" i="816"/>
  <c r="G29" i="816"/>
  <c r="D29" i="816"/>
  <c r="G28" i="816"/>
  <c r="D28" i="816"/>
  <c r="G27" i="816"/>
  <c r="D27" i="816"/>
  <c r="G26" i="816"/>
  <c r="D26" i="816"/>
  <c r="G25" i="816"/>
  <c r="D25" i="816"/>
  <c r="H24" i="816"/>
  <c r="G24" i="816"/>
  <c r="D24" i="816"/>
  <c r="G23" i="816"/>
  <c r="G22" i="816"/>
  <c r="D22" i="816"/>
  <c r="G21" i="816"/>
  <c r="D21" i="816"/>
  <c r="H20" i="816"/>
  <c r="G20" i="816"/>
  <c r="D20" i="816"/>
  <c r="G19" i="816"/>
  <c r="D19" i="816"/>
  <c r="F18" i="816"/>
  <c r="H19" i="816" s="1"/>
  <c r="E18" i="816"/>
  <c r="C18" i="816"/>
  <c r="B18" i="816"/>
  <c r="G17" i="816"/>
  <c r="D17" i="816"/>
  <c r="G16" i="816"/>
  <c r="D16" i="816"/>
  <c r="G15" i="816"/>
  <c r="D15" i="816"/>
  <c r="G14" i="816"/>
  <c r="D14" i="816"/>
  <c r="G13" i="816"/>
  <c r="D13" i="816"/>
  <c r="G12" i="816"/>
  <c r="D12" i="816"/>
  <c r="G11" i="816"/>
  <c r="D11" i="816"/>
  <c r="G10" i="816"/>
  <c r="D10" i="816"/>
  <c r="G9" i="816"/>
  <c r="D9" i="816"/>
  <c r="G8" i="816"/>
  <c r="D8" i="816"/>
  <c r="G7" i="816"/>
  <c r="D7" i="816"/>
  <c r="F6" i="816"/>
  <c r="H16" i="816" s="1"/>
  <c r="E6" i="816"/>
  <c r="C6" i="816"/>
  <c r="B6" i="816"/>
  <c r="I56" i="815"/>
  <c r="H56" i="815"/>
  <c r="G56" i="815"/>
  <c r="F56" i="815"/>
  <c r="E56" i="815"/>
  <c r="D56" i="815"/>
  <c r="C56" i="815"/>
  <c r="B56" i="815"/>
  <c r="I51" i="815"/>
  <c r="H51" i="815"/>
  <c r="G51" i="815"/>
  <c r="F51" i="815"/>
  <c r="E51" i="815"/>
  <c r="D51" i="815"/>
  <c r="C51" i="815"/>
  <c r="B51" i="815"/>
  <c r="I46" i="815"/>
  <c r="H46" i="815"/>
  <c r="G46" i="815"/>
  <c r="F46" i="815"/>
  <c r="E46" i="815"/>
  <c r="D46" i="815"/>
  <c r="C46" i="815"/>
  <c r="B46" i="815"/>
  <c r="I29" i="815"/>
  <c r="H29" i="815"/>
  <c r="G29" i="815"/>
  <c r="F29" i="815"/>
  <c r="E29" i="815"/>
  <c r="D29" i="815"/>
  <c r="C29" i="815"/>
  <c r="B29" i="815"/>
  <c r="J29" i="815" s="1"/>
  <c r="J28" i="815"/>
  <c r="J27" i="815"/>
  <c r="J26" i="815"/>
  <c r="J25" i="815"/>
  <c r="J24" i="815"/>
  <c r="J23" i="815"/>
  <c r="J22" i="815"/>
  <c r="J21" i="815"/>
  <c r="J20" i="815"/>
  <c r="J19" i="815"/>
  <c r="J18" i="815"/>
  <c r="J17" i="815"/>
  <c r="D22" i="817" l="1"/>
  <c r="H43" i="817"/>
  <c r="D107" i="817"/>
  <c r="D18" i="816"/>
  <c r="H50" i="816"/>
  <c r="G82" i="817"/>
  <c r="G107" i="817"/>
  <c r="H56" i="816"/>
  <c r="H54" i="816" s="1"/>
  <c r="H85" i="816"/>
  <c r="H39" i="816"/>
  <c r="H45" i="816"/>
  <c r="H62" i="816"/>
  <c r="H9" i="817"/>
  <c r="G51" i="817"/>
  <c r="H65" i="817"/>
  <c r="H108" i="817"/>
  <c r="H67" i="816"/>
  <c r="H66" i="816" s="1"/>
  <c r="H109" i="817"/>
  <c r="D6" i="816"/>
  <c r="H46" i="816"/>
  <c r="D89" i="816"/>
  <c r="D104" i="817"/>
  <c r="H28" i="816"/>
  <c r="H34" i="816"/>
  <c r="H58" i="816"/>
  <c r="H64" i="816"/>
  <c r="H53" i="817"/>
  <c r="H61" i="817"/>
  <c r="D99" i="817"/>
  <c r="H47" i="817"/>
  <c r="H35" i="816"/>
  <c r="H65" i="816"/>
  <c r="H90" i="816"/>
  <c r="G42" i="816"/>
  <c r="H13" i="817"/>
  <c r="H75" i="817"/>
  <c r="H9" i="816"/>
  <c r="H13" i="816"/>
  <c r="H17" i="816"/>
  <c r="H21" i="817"/>
  <c r="H24" i="817"/>
  <c r="H28" i="817"/>
  <c r="H32" i="817"/>
  <c r="H36" i="817"/>
  <c r="G39" i="817"/>
  <c r="H72" i="817"/>
  <c r="H76" i="817"/>
  <c r="H88" i="817"/>
  <c r="H106" i="817"/>
  <c r="H104" i="817" s="1"/>
  <c r="H10" i="816"/>
  <c r="H14" i="816"/>
  <c r="H25" i="816"/>
  <c r="H29" i="816"/>
  <c r="H36" i="816"/>
  <c r="H40" i="816"/>
  <c r="H81" i="816"/>
  <c r="H86" i="816"/>
  <c r="H91" i="816"/>
  <c r="G97" i="816"/>
  <c r="H106" i="816"/>
  <c r="G6" i="817"/>
  <c r="H54" i="817"/>
  <c r="H58" i="817"/>
  <c r="H62" i="817"/>
  <c r="H66" i="817"/>
  <c r="H110" i="817"/>
  <c r="H21" i="816"/>
  <c r="H32" i="816"/>
  <c r="H43" i="816"/>
  <c r="H47" i="816"/>
  <c r="H51" i="816"/>
  <c r="G54" i="816"/>
  <c r="H74" i="816"/>
  <c r="H92" i="816"/>
  <c r="H89" i="816" s="1"/>
  <c r="G101" i="816"/>
  <c r="H10" i="817"/>
  <c r="H14" i="817"/>
  <c r="H18" i="817"/>
  <c r="H25" i="817"/>
  <c r="H29" i="817"/>
  <c r="H33" i="817"/>
  <c r="H37" i="817"/>
  <c r="H69" i="817"/>
  <c r="H73" i="817"/>
  <c r="H77" i="817"/>
  <c r="G80" i="817"/>
  <c r="H85" i="817"/>
  <c r="H89" i="817"/>
  <c r="G92" i="817"/>
  <c r="H40" i="817"/>
  <c r="H44" i="817"/>
  <c r="H48" i="817"/>
  <c r="H111" i="817"/>
  <c r="G6" i="816"/>
  <c r="H7" i="816"/>
  <c r="H11" i="816"/>
  <c r="H15" i="816"/>
  <c r="G18" i="816"/>
  <c r="H26" i="816"/>
  <c r="H37" i="816"/>
  <c r="H41" i="816"/>
  <c r="G71" i="816"/>
  <c r="H82" i="816"/>
  <c r="H93" i="816"/>
  <c r="G22" i="817"/>
  <c r="H55" i="817"/>
  <c r="H59" i="817"/>
  <c r="H63" i="817"/>
  <c r="H67" i="817"/>
  <c r="H100" i="817"/>
  <c r="H99" i="817" s="1"/>
  <c r="G104" i="817"/>
  <c r="H22" i="816"/>
  <c r="H33" i="816"/>
  <c r="H44" i="816"/>
  <c r="H48" i="816"/>
  <c r="H75" i="816"/>
  <c r="H98" i="816"/>
  <c r="H7" i="817"/>
  <c r="H11" i="817"/>
  <c r="H15" i="817"/>
  <c r="H19" i="817"/>
  <c r="H26" i="817"/>
  <c r="H30" i="817"/>
  <c r="H34" i="817"/>
  <c r="H38" i="817"/>
  <c r="H70" i="817"/>
  <c r="H74" i="817"/>
  <c r="H86" i="817"/>
  <c r="H59" i="816"/>
  <c r="H76" i="816"/>
  <c r="G79" i="816"/>
  <c r="H102" i="816"/>
  <c r="H41" i="817"/>
  <c r="H45" i="817"/>
  <c r="H49" i="817"/>
  <c r="H93" i="817"/>
  <c r="H92" i="817" s="1"/>
  <c r="H8" i="816"/>
  <c r="H12" i="816"/>
  <c r="H23" i="816"/>
  <c r="H27" i="816"/>
  <c r="G30" i="816"/>
  <c r="G89" i="816"/>
  <c r="H99" i="816"/>
  <c r="H20" i="817"/>
  <c r="H52" i="817"/>
  <c r="H56" i="817"/>
  <c r="H60" i="817"/>
  <c r="H72" i="816"/>
  <c r="H8" i="817"/>
  <c r="H12" i="817"/>
  <c r="H23" i="817"/>
  <c r="H27" i="817"/>
  <c r="H31" i="817"/>
  <c r="H42" i="817"/>
  <c r="H46" i="817"/>
  <c r="H79" i="816" l="1"/>
  <c r="H101" i="816"/>
  <c r="H71" i="816"/>
  <c r="H107" i="817"/>
  <c r="H68" i="817"/>
  <c r="H30" i="816"/>
  <c r="H18" i="816"/>
  <c r="H84" i="817"/>
  <c r="H51" i="817"/>
  <c r="H6" i="817"/>
  <c r="H6" i="816"/>
  <c r="H97" i="816"/>
  <c r="H22" i="817"/>
  <c r="H42" i="816"/>
  <c r="H39" i="817"/>
  <c r="Y17" i="814" l="1"/>
  <c r="X17" i="814"/>
  <c r="W17" i="814"/>
  <c r="V17" i="814"/>
  <c r="U17" i="814"/>
  <c r="T17" i="814"/>
  <c r="S17" i="814"/>
  <c r="R17" i="814"/>
  <c r="Q17" i="814"/>
  <c r="Q20" i="814" s="1"/>
  <c r="P17" i="814"/>
  <c r="P20" i="814" s="1"/>
  <c r="O17" i="814"/>
  <c r="O20" i="814" s="1"/>
  <c r="N17" i="814"/>
  <c r="N20" i="814" s="1"/>
  <c r="M17" i="814"/>
  <c r="M20" i="814" s="1"/>
  <c r="L17" i="814"/>
  <c r="L20" i="814" s="1"/>
  <c r="K17" i="814"/>
  <c r="K20" i="814" s="1"/>
  <c r="J17" i="814"/>
  <c r="J20" i="814" s="1"/>
  <c r="I17" i="814"/>
  <c r="H17" i="814"/>
  <c r="G17" i="814"/>
  <c r="F17" i="814"/>
  <c r="E17" i="814"/>
  <c r="D17" i="814"/>
  <c r="C17" i="814"/>
  <c r="B17" i="814"/>
  <c r="Y14" i="814"/>
  <c r="X14" i="814"/>
  <c r="W14" i="814"/>
  <c r="V14" i="814"/>
  <c r="U14" i="814"/>
  <c r="T14" i="814"/>
  <c r="S14" i="814"/>
  <c r="R14" i="814"/>
  <c r="Q14" i="814"/>
  <c r="P14" i="814"/>
  <c r="O14" i="814"/>
  <c r="N14" i="814"/>
  <c r="M14" i="814"/>
  <c r="L14" i="814"/>
  <c r="K14" i="814"/>
  <c r="J14" i="814"/>
  <c r="I14" i="814"/>
  <c r="H14" i="814"/>
  <c r="G14" i="814"/>
  <c r="F14" i="814"/>
  <c r="E14" i="814"/>
  <c r="D14" i="814"/>
  <c r="C14" i="814"/>
  <c r="B14" i="814"/>
  <c r="Y9" i="814"/>
  <c r="X9" i="814"/>
  <c r="W9" i="814"/>
  <c r="V9" i="814"/>
  <c r="U9" i="814"/>
  <c r="T9" i="814"/>
  <c r="S9" i="814"/>
  <c r="R9" i="814"/>
  <c r="Q9" i="814"/>
  <c r="P9" i="814"/>
  <c r="O9" i="814"/>
  <c r="N9" i="814"/>
  <c r="M9" i="814"/>
  <c r="L9" i="814"/>
  <c r="K9" i="814"/>
  <c r="J9" i="814"/>
  <c r="I9" i="814"/>
  <c r="H9" i="814"/>
  <c r="G9" i="814"/>
  <c r="F9" i="814"/>
  <c r="E9" i="814"/>
  <c r="D9" i="814"/>
  <c r="C9" i="814"/>
  <c r="B9" i="814"/>
  <c r="N64" i="813"/>
  <c r="N63" i="813"/>
  <c r="N62" i="813"/>
  <c r="N61" i="813"/>
  <c r="N60" i="813"/>
  <c r="N59" i="813"/>
  <c r="N58" i="813"/>
  <c r="N57" i="813"/>
  <c r="N56" i="813"/>
  <c r="N55" i="813"/>
  <c r="N54" i="813"/>
  <c r="N53" i="813"/>
  <c r="N52" i="813"/>
  <c r="N51" i="813"/>
  <c r="N50" i="813"/>
  <c r="N49" i="813"/>
  <c r="N48" i="813"/>
  <c r="N47" i="813"/>
  <c r="N46" i="813"/>
  <c r="N45" i="813"/>
  <c r="N44" i="813"/>
  <c r="N43" i="813"/>
  <c r="N42" i="813"/>
  <c r="N41" i="813"/>
  <c r="H33" i="813"/>
  <c r="G33" i="813"/>
  <c r="C33" i="813"/>
  <c r="B33" i="813"/>
  <c r="D32" i="813"/>
  <c r="D33" i="813" s="1"/>
  <c r="D31" i="813"/>
  <c r="I29" i="813"/>
  <c r="I28" i="813"/>
  <c r="D28" i="813"/>
  <c r="I27" i="813"/>
  <c r="D27" i="813"/>
  <c r="I26" i="813"/>
  <c r="D26" i="813"/>
  <c r="I25" i="813"/>
  <c r="D25" i="813"/>
  <c r="I24" i="813"/>
  <c r="D24" i="813"/>
  <c r="I23" i="813"/>
  <c r="D23" i="813"/>
  <c r="I22" i="813"/>
  <c r="D22" i="813"/>
  <c r="I21" i="813"/>
  <c r="D21" i="813"/>
  <c r="I20" i="813"/>
  <c r="D20" i="813"/>
  <c r="I19" i="813"/>
  <c r="D19" i="813"/>
  <c r="I18" i="813"/>
  <c r="D18" i="813"/>
  <c r="I17" i="813"/>
  <c r="D17" i="813"/>
  <c r="I16" i="813"/>
  <c r="C16" i="813"/>
  <c r="B16" i="813"/>
  <c r="D16" i="813" s="1"/>
  <c r="I15" i="813"/>
  <c r="D15" i="813"/>
  <c r="I14" i="813"/>
  <c r="D14" i="813"/>
  <c r="I13" i="813"/>
  <c r="D13" i="813"/>
  <c r="I12" i="813"/>
  <c r="D12" i="813"/>
  <c r="I11" i="813"/>
  <c r="D11" i="813"/>
  <c r="I10" i="813"/>
  <c r="D10" i="813"/>
  <c r="I9" i="813"/>
  <c r="D9" i="813"/>
  <c r="I8" i="813"/>
  <c r="D8" i="813"/>
  <c r="I7" i="813"/>
  <c r="D7" i="813"/>
  <c r="I6" i="813"/>
  <c r="D6" i="813"/>
  <c r="B20" i="814" l="1"/>
  <c r="R20" i="814"/>
  <c r="C20" i="814"/>
  <c r="S20" i="814"/>
  <c r="I33" i="813"/>
  <c r="J27" i="813" s="1"/>
  <c r="D20" i="814"/>
  <c r="T20" i="814"/>
  <c r="J22" i="813"/>
  <c r="E20" i="814"/>
  <c r="U20" i="814"/>
  <c r="F20" i="814"/>
  <c r="V20" i="814"/>
  <c r="G20" i="814"/>
  <c r="W20" i="814"/>
  <c r="H20" i="814"/>
  <c r="X20" i="814"/>
  <c r="I20" i="814"/>
  <c r="Y20" i="814"/>
  <c r="J29" i="813"/>
  <c r="J11" i="813"/>
  <c r="J7" i="813"/>
  <c r="J15" i="813"/>
  <c r="J23" i="813" l="1"/>
  <c r="J24" i="813"/>
  <c r="J20" i="813"/>
  <c r="J17" i="813"/>
  <c r="J21" i="813"/>
  <c r="J19" i="813"/>
  <c r="J28" i="813"/>
  <c r="J26" i="813"/>
  <c r="J16" i="813"/>
  <c r="J9" i="813"/>
  <c r="J25" i="813"/>
  <c r="J18" i="813"/>
  <c r="J6" i="813"/>
  <c r="J33" i="813" s="1"/>
  <c r="J10" i="813"/>
  <c r="J14" i="813"/>
  <c r="J8" i="813"/>
  <c r="J13" i="813"/>
  <c r="J12" i="813"/>
  <c r="F31" i="811" l="1"/>
  <c r="G31" i="811"/>
  <c r="H31" i="811"/>
  <c r="I31" i="811"/>
  <c r="J31" i="811"/>
  <c r="K31" i="811"/>
  <c r="L5" i="812"/>
  <c r="K5" i="812"/>
  <c r="J5" i="812"/>
  <c r="I5" i="812"/>
  <c r="H5" i="812"/>
  <c r="G5" i="812"/>
  <c r="F5" i="812"/>
  <c r="E5" i="812"/>
  <c r="D5" i="812"/>
  <c r="C5" i="812"/>
  <c r="B5" i="812"/>
  <c r="L31" i="811"/>
  <c r="E31" i="811"/>
  <c r="D31" i="811"/>
  <c r="C31" i="811"/>
  <c r="B31" i="811"/>
  <c r="G78" i="810" l="1"/>
  <c r="D78" i="810"/>
  <c r="G77" i="810"/>
  <c r="D77" i="810"/>
  <c r="G76" i="810"/>
  <c r="D76" i="810"/>
  <c r="G75" i="810"/>
  <c r="D75" i="810"/>
  <c r="G74" i="810"/>
  <c r="D74" i="810"/>
  <c r="G73" i="810"/>
  <c r="H72" i="810"/>
  <c r="G72" i="810"/>
  <c r="D72" i="810"/>
  <c r="H71" i="810"/>
  <c r="G71" i="810"/>
  <c r="D71" i="810"/>
  <c r="G70" i="810"/>
  <c r="D70" i="810"/>
  <c r="G69" i="810"/>
  <c r="D69" i="810"/>
  <c r="G68" i="810"/>
  <c r="F67" i="810"/>
  <c r="H75" i="810" s="1"/>
  <c r="E67" i="810"/>
  <c r="C67" i="810"/>
  <c r="D67" i="810" s="1"/>
  <c r="B67" i="810"/>
  <c r="G66" i="810"/>
  <c r="D66" i="810"/>
  <c r="G64" i="810"/>
  <c r="D64" i="810"/>
  <c r="G62" i="810"/>
  <c r="D62" i="810"/>
  <c r="G61" i="810"/>
  <c r="G60" i="810"/>
  <c r="D60" i="810"/>
  <c r="G59" i="810"/>
  <c r="D59" i="810"/>
  <c r="G58" i="810"/>
  <c r="D58" i="810"/>
  <c r="G57" i="810"/>
  <c r="D57" i="810"/>
  <c r="G56" i="810"/>
  <c r="D56" i="810"/>
  <c r="F55" i="810"/>
  <c r="H64" i="810" s="1"/>
  <c r="E55" i="810"/>
  <c r="C55" i="810"/>
  <c r="D55" i="810" s="1"/>
  <c r="B55" i="810"/>
  <c r="G54" i="810"/>
  <c r="D54" i="810"/>
  <c r="H53" i="810"/>
  <c r="G53" i="810"/>
  <c r="D53" i="810"/>
  <c r="H52" i="810"/>
  <c r="G52" i="810"/>
  <c r="D52" i="810"/>
  <c r="G51" i="810"/>
  <c r="D51" i="810"/>
  <c r="G50" i="810"/>
  <c r="D50" i="810"/>
  <c r="G49" i="810"/>
  <c r="D49" i="810"/>
  <c r="G48" i="810"/>
  <c r="D48" i="810"/>
  <c r="G47" i="810"/>
  <c r="D47" i="810"/>
  <c r="G46" i="810"/>
  <c r="D46" i="810"/>
  <c r="H45" i="810"/>
  <c r="G45" i="810"/>
  <c r="D45" i="810"/>
  <c r="H44" i="810"/>
  <c r="G44" i="810"/>
  <c r="D44" i="810"/>
  <c r="F43" i="810"/>
  <c r="H51" i="810" s="1"/>
  <c r="E43" i="810"/>
  <c r="G43" i="810" s="1"/>
  <c r="C43" i="810"/>
  <c r="B43" i="810"/>
  <c r="D43" i="810" s="1"/>
  <c r="G42" i="810"/>
  <c r="D42" i="810"/>
  <c r="H41" i="810"/>
  <c r="G41" i="810"/>
  <c r="D41" i="810"/>
  <c r="G40" i="810"/>
  <c r="D40" i="810"/>
  <c r="G39" i="810"/>
  <c r="D39" i="810"/>
  <c r="H38" i="810"/>
  <c r="G38" i="810"/>
  <c r="D38" i="810"/>
  <c r="G37" i="810"/>
  <c r="D37" i="810"/>
  <c r="G36" i="810"/>
  <c r="D36" i="810"/>
  <c r="G35" i="810"/>
  <c r="D35" i="810"/>
  <c r="H34" i="810"/>
  <c r="G34" i="810"/>
  <c r="D34" i="810"/>
  <c r="H33" i="810"/>
  <c r="G33" i="810"/>
  <c r="D33" i="810"/>
  <c r="G32" i="810"/>
  <c r="D32" i="810"/>
  <c r="F31" i="810"/>
  <c r="H40" i="810" s="1"/>
  <c r="E31" i="810"/>
  <c r="C31" i="810"/>
  <c r="B31" i="810"/>
  <c r="G30" i="810"/>
  <c r="D30" i="810"/>
  <c r="G29" i="810"/>
  <c r="D29" i="810"/>
  <c r="G28" i="810"/>
  <c r="D28" i="810"/>
  <c r="G27" i="810"/>
  <c r="D27" i="810"/>
  <c r="G26" i="810"/>
  <c r="D26" i="810"/>
  <c r="G25" i="810"/>
  <c r="D25" i="810"/>
  <c r="G24" i="810"/>
  <c r="D24" i="810"/>
  <c r="G23" i="810"/>
  <c r="D23" i="810"/>
  <c r="G22" i="810"/>
  <c r="D22" i="810"/>
  <c r="G21" i="810"/>
  <c r="D21" i="810"/>
  <c r="G20" i="810"/>
  <c r="D20" i="810"/>
  <c r="F19" i="810"/>
  <c r="H27" i="810" s="1"/>
  <c r="E19" i="810"/>
  <c r="C19" i="810"/>
  <c r="D19" i="810" s="1"/>
  <c r="B19" i="810"/>
  <c r="G18" i="810"/>
  <c r="D18" i="810"/>
  <c r="G17" i="810"/>
  <c r="D17" i="810"/>
  <c r="G16" i="810"/>
  <c r="D16" i="810"/>
  <c r="G15" i="810"/>
  <c r="D15" i="810"/>
  <c r="G14" i="810"/>
  <c r="D14" i="810"/>
  <c r="G13" i="810"/>
  <c r="D13" i="810"/>
  <c r="H12" i="810"/>
  <c r="G12" i="810"/>
  <c r="D12" i="810"/>
  <c r="G11" i="810"/>
  <c r="D11" i="810"/>
  <c r="G10" i="810"/>
  <c r="D10" i="810"/>
  <c r="G9" i="810"/>
  <c r="D9" i="810"/>
  <c r="G8" i="810"/>
  <c r="D8" i="810"/>
  <c r="F7" i="810"/>
  <c r="F79" i="810" s="1"/>
  <c r="E7" i="810"/>
  <c r="G7" i="810" s="1"/>
  <c r="C7" i="810"/>
  <c r="B7" i="810"/>
  <c r="F86" i="809"/>
  <c r="G86" i="809" s="1"/>
  <c r="E86" i="809"/>
  <c r="C86" i="809"/>
  <c r="B86" i="809"/>
  <c r="D86" i="809" s="1"/>
  <c r="G85" i="809"/>
  <c r="D85" i="809"/>
  <c r="G84" i="809"/>
  <c r="D84" i="809"/>
  <c r="G83" i="809"/>
  <c r="D83" i="809"/>
  <c r="G82" i="809"/>
  <c r="D82" i="809"/>
  <c r="G81" i="809"/>
  <c r="D81" i="809"/>
  <c r="G80" i="809"/>
  <c r="D80" i="809"/>
  <c r="G79" i="809"/>
  <c r="D79" i="809"/>
  <c r="G78" i="809"/>
  <c r="G77" i="809"/>
  <c r="D77" i="809"/>
  <c r="G76" i="809"/>
  <c r="D76" i="809"/>
  <c r="G75" i="809"/>
  <c r="D75" i="809"/>
  <c r="H74" i="809"/>
  <c r="G74" i="809"/>
  <c r="D74" i="809"/>
  <c r="G73" i="809"/>
  <c r="D73" i="809"/>
  <c r="G72" i="809"/>
  <c r="D72" i="809"/>
  <c r="G71" i="809"/>
  <c r="D71" i="809"/>
  <c r="H70" i="809"/>
  <c r="G70" i="809"/>
  <c r="D70" i="809"/>
  <c r="G69" i="809"/>
  <c r="D69" i="809"/>
  <c r="G68" i="809"/>
  <c r="D68" i="809"/>
  <c r="G67" i="809"/>
  <c r="D67" i="809"/>
  <c r="H66" i="809"/>
  <c r="G65" i="809"/>
  <c r="D65" i="809"/>
  <c r="G64" i="809"/>
  <c r="D64" i="809"/>
  <c r="G63" i="809"/>
  <c r="D63" i="809"/>
  <c r="G62" i="809"/>
  <c r="D62" i="809"/>
  <c r="G61" i="809"/>
  <c r="D61" i="809"/>
  <c r="G60" i="809"/>
  <c r="D60" i="809"/>
  <c r="G59" i="809"/>
  <c r="D59" i="809"/>
  <c r="G58" i="809"/>
  <c r="D58" i="809"/>
  <c r="G57" i="809"/>
  <c r="D57" i="809"/>
  <c r="G56" i="809"/>
  <c r="D56" i="809"/>
  <c r="G55" i="809"/>
  <c r="D55" i="809"/>
  <c r="G54" i="809"/>
  <c r="D54" i="809"/>
  <c r="G53" i="809"/>
  <c r="D53" i="809"/>
  <c r="G52" i="809"/>
  <c r="D52" i="809"/>
  <c r="G51" i="809"/>
  <c r="D51" i="809"/>
  <c r="G50" i="809"/>
  <c r="D50" i="809"/>
  <c r="G49" i="809"/>
  <c r="D49" i="809"/>
  <c r="G48" i="809"/>
  <c r="D48" i="809"/>
  <c r="G47" i="809"/>
  <c r="D47" i="809"/>
  <c r="G46" i="809"/>
  <c r="D46" i="809"/>
  <c r="G45" i="809"/>
  <c r="D45" i="809"/>
  <c r="G44" i="809"/>
  <c r="D44" i="809"/>
  <c r="G43" i="809"/>
  <c r="D43" i="809"/>
  <c r="G42" i="809"/>
  <c r="D42" i="809"/>
  <c r="G41" i="809"/>
  <c r="D41" i="809"/>
  <c r="G40" i="809"/>
  <c r="D40" i="809"/>
  <c r="G39" i="809"/>
  <c r="D39" i="809"/>
  <c r="G38" i="809"/>
  <c r="D38" i="809"/>
  <c r="G37" i="809"/>
  <c r="D37" i="809"/>
  <c r="G36" i="809"/>
  <c r="D36" i="809"/>
  <c r="G35" i="809"/>
  <c r="D35" i="809"/>
  <c r="F30" i="809"/>
  <c r="E30" i="809"/>
  <c r="C30" i="809"/>
  <c r="B30" i="809"/>
  <c r="G27" i="809"/>
  <c r="G26" i="809"/>
  <c r="D26" i="809"/>
  <c r="G25" i="809"/>
  <c r="D25" i="809"/>
  <c r="G24" i="809"/>
  <c r="D24" i="809"/>
  <c r="G23" i="809"/>
  <c r="D23" i="809"/>
  <c r="G22" i="809"/>
  <c r="D22" i="809"/>
  <c r="H21" i="809"/>
  <c r="G21" i="809"/>
  <c r="D21" i="809"/>
  <c r="G20" i="809"/>
  <c r="D20" i="809"/>
  <c r="G19" i="809"/>
  <c r="D19" i="809"/>
  <c r="G18" i="809"/>
  <c r="D18" i="809"/>
  <c r="G17" i="809"/>
  <c r="D17" i="809"/>
  <c r="G16" i="809"/>
  <c r="D16" i="809"/>
  <c r="G15" i="809"/>
  <c r="D15" i="809"/>
  <c r="G14" i="809"/>
  <c r="D14" i="809"/>
  <c r="H13" i="809"/>
  <c r="G13" i="809"/>
  <c r="D13" i="809"/>
  <c r="G12" i="809"/>
  <c r="D12" i="809"/>
  <c r="G11" i="809"/>
  <c r="D11" i="809"/>
  <c r="G10" i="809"/>
  <c r="D10" i="809"/>
  <c r="G9" i="809"/>
  <c r="D9" i="809"/>
  <c r="G8" i="809"/>
  <c r="D8" i="809"/>
  <c r="G7" i="809"/>
  <c r="D7" i="809"/>
  <c r="H54" i="808"/>
  <c r="G54" i="808"/>
  <c r="F54" i="808"/>
  <c r="E54" i="808"/>
  <c r="D54" i="808"/>
  <c r="C54" i="808"/>
  <c r="B54" i="808"/>
  <c r="H53" i="808"/>
  <c r="H52" i="808"/>
  <c r="G49" i="808"/>
  <c r="F49" i="808"/>
  <c r="E49" i="808"/>
  <c r="D49" i="808"/>
  <c r="C49" i="808"/>
  <c r="B49" i="808"/>
  <c r="H48" i="808"/>
  <c r="H49" i="808" s="1"/>
  <c r="H47" i="808"/>
  <c r="G44" i="808"/>
  <c r="F44" i="808"/>
  <c r="E44" i="808"/>
  <c r="D44" i="808"/>
  <c r="C44" i="808"/>
  <c r="B44" i="808"/>
  <c r="H43" i="808"/>
  <c r="H42" i="808"/>
  <c r="H40" i="808"/>
  <c r="H39" i="808"/>
  <c r="H38" i="808"/>
  <c r="H37" i="808"/>
  <c r="H36" i="808"/>
  <c r="H35" i="808"/>
  <c r="H34" i="808"/>
  <c r="H33" i="808"/>
  <c r="H32" i="808"/>
  <c r="H31" i="808"/>
  <c r="H30" i="808"/>
  <c r="H29" i="808"/>
  <c r="G28" i="808"/>
  <c r="F28" i="808"/>
  <c r="E28" i="808"/>
  <c r="D28" i="808"/>
  <c r="C28" i="808"/>
  <c r="B28" i="808"/>
  <c r="H27" i="808"/>
  <c r="I27" i="808" s="1"/>
  <c r="H26" i="808"/>
  <c r="I26" i="808" s="1"/>
  <c r="H25" i="808"/>
  <c r="I25" i="808" s="1"/>
  <c r="H24" i="808"/>
  <c r="I24" i="808" s="1"/>
  <c r="H23" i="808"/>
  <c r="I23" i="808" s="1"/>
  <c r="H22" i="808"/>
  <c r="I22" i="808" s="1"/>
  <c r="H21" i="808"/>
  <c r="I21" i="808" s="1"/>
  <c r="H20" i="808"/>
  <c r="I20" i="808" s="1"/>
  <c r="H19" i="808"/>
  <c r="I19" i="808" s="1"/>
  <c r="H18" i="808"/>
  <c r="I18" i="808" s="1"/>
  <c r="H17" i="808"/>
  <c r="I17" i="808" s="1"/>
  <c r="H16" i="808"/>
  <c r="I16" i="808" s="1"/>
  <c r="H15" i="808"/>
  <c r="H14" i="808"/>
  <c r="H13" i="808"/>
  <c r="H12" i="808"/>
  <c r="H11" i="808"/>
  <c r="H10" i="808"/>
  <c r="H9" i="808"/>
  <c r="H8" i="808"/>
  <c r="H7" i="808"/>
  <c r="H6" i="808"/>
  <c r="H5" i="808"/>
  <c r="D30" i="809" l="1"/>
  <c r="G30" i="809"/>
  <c r="H13" i="810"/>
  <c r="E79" i="810"/>
  <c r="I79" i="810" s="1"/>
  <c r="H8" i="810"/>
  <c r="G67" i="810"/>
  <c r="H9" i="810"/>
  <c r="H15" i="810"/>
  <c r="H68" i="810"/>
  <c r="H9" i="809"/>
  <c r="H44" i="808"/>
  <c r="H42" i="810"/>
  <c r="H16" i="810"/>
  <c r="H76" i="810"/>
  <c r="H25" i="809"/>
  <c r="D31" i="810"/>
  <c r="H48" i="810"/>
  <c r="H28" i="808"/>
  <c r="I28" i="808" s="1"/>
  <c r="H11" i="810"/>
  <c r="H37" i="810"/>
  <c r="H70" i="810"/>
  <c r="B79" i="810"/>
  <c r="H17" i="810"/>
  <c r="C79" i="810"/>
  <c r="D79" i="810" s="1"/>
  <c r="H49" i="810"/>
  <c r="H79" i="810"/>
  <c r="G79" i="810"/>
  <c r="H18" i="809"/>
  <c r="H67" i="809"/>
  <c r="H65" i="810"/>
  <c r="H27" i="809"/>
  <c r="H35" i="809"/>
  <c r="H39" i="809"/>
  <c r="H43" i="809"/>
  <c r="H47" i="809"/>
  <c r="H51" i="809"/>
  <c r="H55" i="809"/>
  <c r="H59" i="809"/>
  <c r="H63" i="809"/>
  <c r="H80" i="809"/>
  <c r="H84" i="809"/>
  <c r="H20" i="810"/>
  <c r="H24" i="810"/>
  <c r="H28" i="810"/>
  <c r="G31" i="810"/>
  <c r="H56" i="810"/>
  <c r="H60" i="810"/>
  <c r="H73" i="810"/>
  <c r="H67" i="810" s="1"/>
  <c r="H77" i="810"/>
  <c r="H17" i="809"/>
  <c r="H26" i="809"/>
  <c r="H71" i="809"/>
  <c r="H7" i="809"/>
  <c r="H11" i="809"/>
  <c r="H15" i="809"/>
  <c r="H28" i="809"/>
  <c r="H68" i="809"/>
  <c r="H72" i="809"/>
  <c r="H76" i="809"/>
  <c r="D7" i="810"/>
  <c r="H35" i="810"/>
  <c r="H39" i="810"/>
  <c r="H66" i="810"/>
  <c r="H69" i="810"/>
  <c r="H75" i="809"/>
  <c r="H23" i="809"/>
  <c r="H29" i="809"/>
  <c r="H10" i="810"/>
  <c r="H14" i="810"/>
  <c r="H18" i="810"/>
  <c r="H46" i="810"/>
  <c r="H50" i="810"/>
  <c r="H54" i="810"/>
  <c r="H61" i="810"/>
  <c r="H10" i="809"/>
  <c r="H19" i="809"/>
  <c r="H36" i="809"/>
  <c r="H40" i="809"/>
  <c r="H44" i="809"/>
  <c r="H48" i="809"/>
  <c r="H52" i="809"/>
  <c r="H56" i="809"/>
  <c r="H60" i="809"/>
  <c r="H64" i="809"/>
  <c r="H81" i="809"/>
  <c r="H85" i="809"/>
  <c r="H21" i="810"/>
  <c r="H25" i="810"/>
  <c r="H29" i="810"/>
  <c r="H57" i="810"/>
  <c r="H74" i="810"/>
  <c r="H78" i="810"/>
  <c r="H14" i="809"/>
  <c r="H8" i="809"/>
  <c r="H12" i="809"/>
  <c r="H16" i="809"/>
  <c r="H20" i="809"/>
  <c r="H24" i="809"/>
  <c r="H69" i="809"/>
  <c r="H73" i="809"/>
  <c r="H77" i="809"/>
  <c r="H32" i="810"/>
  <c r="H36" i="810"/>
  <c r="H22" i="809"/>
  <c r="H47" i="810"/>
  <c r="H62" i="810"/>
  <c r="H37" i="809"/>
  <c r="H41" i="809"/>
  <c r="H45" i="809"/>
  <c r="H49" i="809"/>
  <c r="H53" i="809"/>
  <c r="H57" i="809"/>
  <c r="H61" i="809"/>
  <c r="H65" i="809"/>
  <c r="H78" i="809"/>
  <c r="H82" i="809"/>
  <c r="H22" i="810"/>
  <c r="H26" i="810"/>
  <c r="H30" i="810"/>
  <c r="H58" i="810"/>
  <c r="H63" i="810"/>
  <c r="G19" i="810"/>
  <c r="G55" i="810"/>
  <c r="H38" i="809"/>
  <c r="H42" i="809"/>
  <c r="H46" i="809"/>
  <c r="H50" i="809"/>
  <c r="H54" i="809"/>
  <c r="H58" i="809"/>
  <c r="H62" i="809"/>
  <c r="H79" i="809"/>
  <c r="H83" i="809"/>
  <c r="H23" i="810"/>
  <c r="H59" i="810"/>
  <c r="H43" i="810" l="1"/>
  <c r="H7" i="810"/>
  <c r="H31" i="810"/>
  <c r="H86" i="809"/>
  <c r="H19" i="810"/>
  <c r="H55" i="810"/>
  <c r="C35" i="807" l="1"/>
  <c r="C34" i="807"/>
  <c r="C33" i="807"/>
  <c r="C32" i="807"/>
  <c r="C31" i="807"/>
  <c r="C30" i="807"/>
  <c r="C29" i="807"/>
  <c r="C28" i="807"/>
  <c r="C27" i="807"/>
  <c r="C26" i="807"/>
  <c r="B25" i="807"/>
  <c r="C25" i="807" s="1"/>
  <c r="B6" i="807"/>
  <c r="V23" i="806"/>
  <c r="U23" i="806"/>
  <c r="T23" i="806"/>
  <c r="S23" i="806"/>
  <c r="R23" i="806"/>
  <c r="Q23" i="806"/>
  <c r="P23" i="806"/>
  <c r="O23" i="806"/>
  <c r="N23" i="806"/>
  <c r="M23" i="806"/>
  <c r="L23" i="806"/>
  <c r="K23" i="806"/>
  <c r="J23" i="806"/>
  <c r="I23" i="806"/>
  <c r="H23" i="806"/>
  <c r="G23" i="806"/>
  <c r="F23" i="806"/>
  <c r="E23" i="806"/>
  <c r="D23" i="806"/>
  <c r="C23" i="806"/>
  <c r="B23" i="806"/>
  <c r="V21" i="806"/>
  <c r="U21" i="806"/>
  <c r="T21" i="806"/>
  <c r="S21" i="806"/>
  <c r="R21" i="806"/>
  <c r="Q21" i="806"/>
  <c r="P21" i="806"/>
  <c r="O21" i="806"/>
  <c r="N21" i="806"/>
  <c r="M21" i="806"/>
  <c r="L21" i="806"/>
  <c r="K21" i="806"/>
  <c r="J21" i="806"/>
  <c r="I21" i="806"/>
  <c r="H21" i="806"/>
  <c r="G21" i="806"/>
  <c r="F21" i="806"/>
  <c r="E21" i="806"/>
  <c r="D21" i="806"/>
  <c r="C21" i="806"/>
  <c r="B21" i="806"/>
  <c r="W18" i="806"/>
  <c r="W17" i="806"/>
  <c r="W16" i="806"/>
  <c r="W15" i="806"/>
  <c r="W14" i="806"/>
  <c r="W13" i="806"/>
  <c r="W12" i="806"/>
  <c r="W11" i="806"/>
  <c r="W10" i="806"/>
  <c r="W9" i="806"/>
  <c r="W8" i="806"/>
  <c r="W7" i="806"/>
  <c r="W6" i="806"/>
  <c r="I103" i="805"/>
  <c r="H103" i="805"/>
  <c r="G103" i="805"/>
  <c r="F103" i="805"/>
  <c r="E103" i="805"/>
  <c r="D103" i="805"/>
  <c r="C103" i="805"/>
  <c r="B103" i="805"/>
  <c r="I97" i="805"/>
  <c r="H97" i="805"/>
  <c r="G97" i="805"/>
  <c r="F97" i="805"/>
  <c r="E97" i="805"/>
  <c r="D97" i="805"/>
  <c r="C97" i="805"/>
  <c r="B97" i="805"/>
  <c r="I92" i="805"/>
  <c r="H92" i="805"/>
  <c r="G92" i="805"/>
  <c r="F92" i="805"/>
  <c r="E92" i="805"/>
  <c r="D92" i="805"/>
  <c r="C92" i="805"/>
  <c r="B92" i="805"/>
  <c r="I76" i="805"/>
  <c r="H76" i="805"/>
  <c r="G76" i="805"/>
  <c r="F76" i="805"/>
  <c r="E76" i="805"/>
  <c r="D76" i="805"/>
  <c r="C76" i="805"/>
  <c r="B76" i="805"/>
  <c r="J43" i="805"/>
  <c r="I43" i="805"/>
  <c r="H43" i="805"/>
  <c r="G43" i="805"/>
  <c r="F43" i="805"/>
  <c r="E43" i="805"/>
  <c r="D43" i="805"/>
  <c r="C43" i="805"/>
  <c r="B43" i="805"/>
  <c r="K42" i="805"/>
  <c r="K43" i="805" s="1"/>
  <c r="K41" i="805"/>
  <c r="K37" i="805"/>
  <c r="J37" i="805"/>
  <c r="I37" i="805"/>
  <c r="H37" i="805"/>
  <c r="G37" i="805"/>
  <c r="F37" i="805"/>
  <c r="E37" i="805"/>
  <c r="D37" i="805"/>
  <c r="C37" i="805"/>
  <c r="B37" i="805"/>
  <c r="K36" i="805"/>
  <c r="K35" i="805"/>
  <c r="K32" i="805"/>
  <c r="J32" i="805"/>
  <c r="I32" i="805"/>
  <c r="H32" i="805"/>
  <c r="G32" i="805"/>
  <c r="F32" i="805"/>
  <c r="E32" i="805"/>
  <c r="D32" i="805"/>
  <c r="C32" i="805"/>
  <c r="B32" i="805"/>
  <c r="K31" i="805"/>
  <c r="K30" i="805"/>
  <c r="K27" i="805"/>
  <c r="K26" i="805"/>
  <c r="K25" i="805"/>
  <c r="K24" i="805"/>
  <c r="K23" i="805"/>
  <c r="K22" i="805"/>
  <c r="K21" i="805"/>
  <c r="K20" i="805"/>
  <c r="K19" i="805"/>
  <c r="K18" i="805"/>
  <c r="K17" i="805"/>
  <c r="J16" i="805"/>
  <c r="I16" i="805"/>
  <c r="H16" i="805"/>
  <c r="G16" i="805"/>
  <c r="F16" i="805"/>
  <c r="E16" i="805"/>
  <c r="D16" i="805"/>
  <c r="C16" i="805"/>
  <c r="B16" i="805"/>
  <c r="K15" i="805"/>
  <c r="K14" i="805"/>
  <c r="K13" i="805"/>
  <c r="K12" i="805"/>
  <c r="K11" i="805"/>
  <c r="K10" i="805"/>
  <c r="K9" i="805"/>
  <c r="K8" i="805"/>
  <c r="K7" i="805"/>
  <c r="K6" i="805"/>
  <c r="W23" i="806" l="1"/>
  <c r="X23" i="806" s="1"/>
  <c r="W21" i="806"/>
  <c r="X13" i="806" s="1"/>
  <c r="K16" i="805"/>
  <c r="X6" i="806"/>
  <c r="X18" i="806"/>
  <c r="X8" i="806"/>
  <c r="X9" i="806"/>
  <c r="X11" i="806"/>
  <c r="X10" i="806"/>
  <c r="X17" i="806"/>
  <c r="X16" i="806"/>
  <c r="X12" i="806"/>
  <c r="X7" i="806"/>
  <c r="B20" i="807"/>
  <c r="X15" i="806" l="1"/>
  <c r="X14" i="806"/>
  <c r="C18" i="807"/>
  <c r="C16" i="807"/>
  <c r="C15" i="807"/>
  <c r="C14" i="807"/>
  <c r="C12" i="807"/>
  <c r="C13" i="807"/>
  <c r="C8" i="807"/>
  <c r="C11" i="807"/>
  <c r="C9" i="807"/>
  <c r="C10" i="807"/>
  <c r="C6" i="807"/>
  <c r="C20" i="807" s="1"/>
  <c r="X21" i="806"/>
  <c r="G30" i="804" l="1"/>
  <c r="G29" i="804"/>
  <c r="G28" i="804"/>
  <c r="G27" i="804"/>
  <c r="G26" i="804"/>
  <c r="G25" i="804"/>
  <c r="G24" i="804"/>
  <c r="G23" i="804"/>
  <c r="G22" i="804"/>
  <c r="G21" i="804"/>
  <c r="G20" i="804"/>
  <c r="G19" i="804"/>
  <c r="F18" i="804"/>
  <c r="F31" i="804" s="1"/>
  <c r="E18" i="804"/>
  <c r="E31" i="804" s="1"/>
  <c r="D18" i="804"/>
  <c r="D31" i="804" s="1"/>
  <c r="C18" i="804"/>
  <c r="C31" i="804" s="1"/>
  <c r="B18" i="804"/>
  <c r="B31" i="804" s="1"/>
  <c r="G17" i="804"/>
  <c r="G16" i="804"/>
  <c r="G15" i="804"/>
  <c r="G14" i="804"/>
  <c r="G13" i="804"/>
  <c r="G12" i="804"/>
  <c r="G11" i="804"/>
  <c r="G10" i="804"/>
  <c r="G9" i="804"/>
  <c r="G8" i="804"/>
  <c r="G7" i="804"/>
  <c r="G6" i="804"/>
  <c r="G18" i="804" l="1"/>
  <c r="G31" i="804" s="1"/>
  <c r="C23" i="802"/>
  <c r="E22" i="802"/>
  <c r="E21" i="802"/>
  <c r="E20" i="802"/>
  <c r="E19" i="802"/>
  <c r="E18" i="802"/>
  <c r="E17" i="802"/>
  <c r="E16" i="802"/>
  <c r="E15" i="802"/>
  <c r="E14" i="802"/>
  <c r="E13" i="802"/>
  <c r="E12" i="802"/>
  <c r="E11" i="802"/>
  <c r="E10" i="802"/>
  <c r="E9" i="802"/>
  <c r="E8" i="802"/>
  <c r="E7" i="802"/>
  <c r="E6" i="802"/>
  <c r="E5" i="802"/>
  <c r="N52" i="801"/>
  <c r="N51" i="801"/>
  <c r="N50" i="801"/>
  <c r="N49" i="801"/>
  <c r="N48" i="801"/>
  <c r="N47" i="801"/>
  <c r="N46" i="801"/>
  <c r="N45" i="801"/>
  <c r="N44" i="801"/>
  <c r="N43" i="801"/>
  <c r="N42" i="801"/>
  <c r="N41" i="801"/>
  <c r="N40" i="801"/>
  <c r="N39" i="801"/>
  <c r="N38" i="801"/>
  <c r="N36" i="801"/>
  <c r="N35" i="801"/>
  <c r="N34" i="801"/>
  <c r="N33" i="801"/>
  <c r="N32" i="801"/>
  <c r="N31" i="801"/>
  <c r="N30" i="801"/>
  <c r="N29" i="801"/>
  <c r="N28" i="801"/>
  <c r="N27" i="801"/>
  <c r="N26" i="801"/>
  <c r="N25" i="801"/>
  <c r="N24" i="801"/>
  <c r="N23" i="801"/>
  <c r="N22" i="801"/>
  <c r="N20" i="801"/>
  <c r="N19" i="801"/>
  <c r="N18" i="801"/>
  <c r="N17" i="801"/>
  <c r="N16" i="801"/>
  <c r="N15" i="801"/>
  <c r="N14" i="801"/>
  <c r="N13" i="801"/>
  <c r="N12" i="801"/>
  <c r="N11" i="801"/>
  <c r="N10" i="801"/>
  <c r="N9" i="801"/>
  <c r="N8" i="801"/>
  <c r="N7" i="801"/>
  <c r="N6" i="801"/>
  <c r="J77" i="566" l="1"/>
</calcChain>
</file>

<file path=xl/sharedStrings.xml><?xml version="1.0" encoding="utf-8"?>
<sst xmlns="http://schemas.openxmlformats.org/spreadsheetml/2006/main" count="2160" uniqueCount="867">
  <si>
    <t>TOTAL</t>
  </si>
  <si>
    <t>Cobre</t>
  </si>
  <si>
    <t>Oro</t>
  </si>
  <si>
    <t>Zinc</t>
  </si>
  <si>
    <t>Plata</t>
  </si>
  <si>
    <t>Hierro</t>
  </si>
  <si>
    <t>ETAPA</t>
  </si>
  <si>
    <t>PROYECTO</t>
  </si>
  <si>
    <t>OPERADOR</t>
  </si>
  <si>
    <t>TIPO DE EXPLORACIÓN</t>
  </si>
  <si>
    <t>PRODUCTO PRINCIPAL</t>
  </si>
  <si>
    <t>IGA</t>
  </si>
  <si>
    <t>FECHA DE APROBACIÓN DEL IGA</t>
  </si>
  <si>
    <t>Compañía Minera Poderosa S.A.</t>
  </si>
  <si>
    <t>La Libertad</t>
  </si>
  <si>
    <t>Greenfield</t>
  </si>
  <si>
    <t>Pasco</t>
  </si>
  <si>
    <t>3era MEIAsd</t>
  </si>
  <si>
    <t>EVALUACIÓN DE AUTORIZACIÓN DE EXPLORACIÓN</t>
  </si>
  <si>
    <t>Lima</t>
  </si>
  <si>
    <t>2da MEIAsd</t>
  </si>
  <si>
    <t>Amazonas</t>
  </si>
  <si>
    <t>Minera Bateas S.A.C.</t>
  </si>
  <si>
    <t>Arequipa</t>
  </si>
  <si>
    <t>Brownfield</t>
  </si>
  <si>
    <t>Minera Yanacocha S.R.L.</t>
  </si>
  <si>
    <t>Cajamarca</t>
  </si>
  <si>
    <t>1era MEIAsd</t>
  </si>
  <si>
    <t>Nexa Resources El Porvenir S.A.C.</t>
  </si>
  <si>
    <t>DIA Principal</t>
  </si>
  <si>
    <t>Condor Exploration Perú S.A.C.</t>
  </si>
  <si>
    <t>Huánuco</t>
  </si>
  <si>
    <t>Huancavelica</t>
  </si>
  <si>
    <t>Moquegua</t>
  </si>
  <si>
    <t>Alpha Mining S.A.C.</t>
  </si>
  <si>
    <t>Ayacucho</t>
  </si>
  <si>
    <t>Sombrero Minerales S.A.C.</t>
  </si>
  <si>
    <t>EJECUTANDO O POR EJECUTAR EXPLORACIÓN</t>
  </si>
  <si>
    <t>Junín</t>
  </si>
  <si>
    <t>Vale Exploration Perú S.A.C.</t>
  </si>
  <si>
    <t>Compañía Minera Ares S.A.C.</t>
  </si>
  <si>
    <t>Nexa Resources Perú S.A.A.</t>
  </si>
  <si>
    <t>Áncash</t>
  </si>
  <si>
    <t>Puno</t>
  </si>
  <si>
    <t>Compañía Minera Chungar S.A.C.</t>
  </si>
  <si>
    <t>Camino Resources S.A.C.</t>
  </si>
  <si>
    <t>Cori Puno S.A.C.</t>
  </si>
  <si>
    <t>Huarmy Colosal S.A.C.</t>
  </si>
  <si>
    <t>Apurímac</t>
  </si>
  <si>
    <t>Newmont Perú S.R.L.</t>
  </si>
  <si>
    <t>Hudbay Perú S.A.C.</t>
  </si>
  <si>
    <t>Oz Minerals Perú S.A.C.</t>
  </si>
  <si>
    <t>Minera Peñoles de Perú S.A.</t>
  </si>
  <si>
    <t>Cusco</t>
  </si>
  <si>
    <t>Minsur S.A.</t>
  </si>
  <si>
    <t>Sumitomo Metal Mining Perú S.A.</t>
  </si>
  <si>
    <t>Fresnillo Perú S.A.C.</t>
  </si>
  <si>
    <t>Chakana Resources S.A.C.</t>
  </si>
  <si>
    <t>Rio Tinto Mining and Exploration S.A.C.</t>
  </si>
  <si>
    <t>Tacna</t>
  </si>
  <si>
    <t>Ica</t>
  </si>
  <si>
    <t>ARCATA</t>
  </si>
  <si>
    <t>AZULMINA</t>
  </si>
  <si>
    <t>CARHUACAYÁN</t>
  </si>
  <si>
    <t>COCHACUCHO Y MYLAGROS</t>
  </si>
  <si>
    <t>COLOSO</t>
  </si>
  <si>
    <t>ILUMINADORA</t>
  </si>
  <si>
    <t>LLAGUÉN</t>
  </si>
  <si>
    <t>LOURDES</t>
  </si>
  <si>
    <t>PARAÍSO</t>
  </si>
  <si>
    <t>PUCAJIRCA</t>
  </si>
  <si>
    <t>SAN ANTONIO</t>
  </si>
  <si>
    <t>SANTO DOMINGO</t>
  </si>
  <si>
    <t>SUYAWI</t>
  </si>
  <si>
    <t>YANACOCHITA II</t>
  </si>
  <si>
    <t>CAYLLOMA</t>
  </si>
  <si>
    <t>COLORADO</t>
  </si>
  <si>
    <t>EL CARMEN</t>
  </si>
  <si>
    <t>EL PORVENIR</t>
  </si>
  <si>
    <t>HUIÑAC PUNTA</t>
  </si>
  <si>
    <t>PUCASALLA</t>
  </si>
  <si>
    <t>SANTANDER</t>
  </si>
  <si>
    <t>SCORPIUS</t>
  </si>
  <si>
    <t>SOMBRERO</t>
  </si>
  <si>
    <t>EVALUACIÓN IGA</t>
  </si>
  <si>
    <t>CORVINÓN</t>
  </si>
  <si>
    <t>en evaluación</t>
  </si>
  <si>
    <t>CRESPO II</t>
  </si>
  <si>
    <t>CURIBAYA</t>
  </si>
  <si>
    <t>Magma Minerals S.A.C.</t>
  </si>
  <si>
    <t>DORITA</t>
  </si>
  <si>
    <t>Sociedad Minera Reliquias S.A.C.</t>
  </si>
  <si>
    <t>GABÁN</t>
  </si>
  <si>
    <t>Winshear de Perú S.A.C</t>
  </si>
  <si>
    <t>LA ZANJA</t>
  </si>
  <si>
    <t>Minera La Zanja S.R.L.</t>
  </si>
  <si>
    <t>10ma MEIAsd</t>
  </si>
  <si>
    <t>LEZARD</t>
  </si>
  <si>
    <t>Black Swan Minerals S.A.C.</t>
  </si>
  <si>
    <t>1ra MDIA</t>
  </si>
  <si>
    <t>LOS PERDIDOS II</t>
  </si>
  <si>
    <t>MARÍA CECILIA DOS</t>
  </si>
  <si>
    <t>Minera María Cecilia Ltd. - Sucursal Perú</t>
  </si>
  <si>
    <t>MISCANTHUS</t>
  </si>
  <si>
    <t>QUIMSACHATA</t>
  </si>
  <si>
    <t>SOLEDAD</t>
  </si>
  <si>
    <t>Boletín Estadístico Minero (BEM)</t>
  </si>
  <si>
    <t>Producción metálica</t>
  </si>
  <si>
    <t>Volumen de la producción minera metálica</t>
  </si>
  <si>
    <t>1. PRODUCCIÓN METÁLICA'!A1</t>
  </si>
  <si>
    <t>Producción minera metálica según empresa</t>
  </si>
  <si>
    <t>2. PRODUCCIÓN EMPRESAS'!A1</t>
  </si>
  <si>
    <t>4. NO METÁLICA'!A1</t>
  </si>
  <si>
    <t>4.2. CARBONÍFERA'!A1</t>
  </si>
  <si>
    <t>Principales indicadores macroeconómicos</t>
  </si>
  <si>
    <t>5. MACROECONÓMICAS'!A1</t>
  </si>
  <si>
    <t>Exportaciones</t>
  </si>
  <si>
    <t>Exportaciones metálicas</t>
  </si>
  <si>
    <t>Estructura del valor de las exportaciones peruanas</t>
  </si>
  <si>
    <t>Valor de exportaciones de principales productos mineros</t>
  </si>
  <si>
    <t>6. EXPORTACIONES'!A1</t>
  </si>
  <si>
    <t>6.1 EXPORTACIONES PART'!A1</t>
  </si>
  <si>
    <t>6.2 EXPORT PRODUCTOS'!A1</t>
  </si>
  <si>
    <t>Inversiones</t>
  </si>
  <si>
    <t>Inversiones mineras según empresa</t>
  </si>
  <si>
    <t xml:space="preserve">Inversiones mineras </t>
  </si>
  <si>
    <t>Inversiones mineras según rubro de inversión</t>
  </si>
  <si>
    <t>7. INVERSIONES'!A1</t>
  </si>
  <si>
    <t>8. INVERSIONES TIPO'!A1</t>
  </si>
  <si>
    <t>9. INVERSIONES RUBRO'!A1</t>
  </si>
  <si>
    <t>Empleo</t>
  </si>
  <si>
    <t>Empleo según tipo de empleador</t>
  </si>
  <si>
    <t>10. EMPLEO'!A1</t>
  </si>
  <si>
    <t>Transferencias mineras</t>
  </si>
  <si>
    <t>Transferencias por tipo de recursos (Canon Minero, Regalías Mineras y Derecho de Vigencia y Penalidad)</t>
  </si>
  <si>
    <t>Petitorios, catastro y actividad minera</t>
  </si>
  <si>
    <t>Cantidad de solicitudes de petitorios mineros a nivel nacional</t>
  </si>
  <si>
    <t>Actividad minera</t>
  </si>
  <si>
    <t>Áreas restringidas a la minería</t>
  </si>
  <si>
    <t>Recaudación fiscal del subsector minero</t>
  </si>
  <si>
    <t>INICIO DE CONSTRUCCIÓN</t>
  </si>
  <si>
    <t>PUESTA EN MARCHA</t>
  </si>
  <si>
    <t>ETAPA DE AVANCE</t>
  </si>
  <si>
    <t>Minera Chinalco Perú S.A.</t>
  </si>
  <si>
    <t>CONSTRUCCIÓN</t>
  </si>
  <si>
    <t>Ampliación Santa María</t>
  </si>
  <si>
    <t>San Gabriel</t>
  </si>
  <si>
    <t>Compañía de Minas Buenaventura S.A.A.</t>
  </si>
  <si>
    <t>Romina</t>
  </si>
  <si>
    <t>FACTIBILIDAD</t>
  </si>
  <si>
    <t>Corani</t>
  </si>
  <si>
    <t>Bear Creek Mining S.A.C.</t>
  </si>
  <si>
    <t>INGENIERÍA DE DETALLE</t>
  </si>
  <si>
    <t>Magistral</t>
  </si>
  <si>
    <t>Nexa Resources Perú. S.A.A.</t>
  </si>
  <si>
    <t>Reposición Antamina</t>
  </si>
  <si>
    <t>Compañía Minera Antamina S.A.</t>
  </si>
  <si>
    <t>Yanacocha Sulfuros</t>
  </si>
  <si>
    <t>Zafranal</t>
  </si>
  <si>
    <t>Compañía Minera Zafranal S.A.C.</t>
  </si>
  <si>
    <t>Ampliación Ilo</t>
  </si>
  <si>
    <t>Southern Perú Copper Corporation, Sucursal del Perú</t>
  </si>
  <si>
    <t>CONCEPTUAL</t>
  </si>
  <si>
    <t>Los Chancas</t>
  </si>
  <si>
    <t>PRE-FACTIBILIDAD</t>
  </si>
  <si>
    <t>Trapiche</t>
  </si>
  <si>
    <t>El Molle Verde S.A.C.</t>
  </si>
  <si>
    <t>Michiquillay</t>
  </si>
  <si>
    <t>P.D.</t>
  </si>
  <si>
    <t>Ampliación Bayóvar</t>
  </si>
  <si>
    <t>Compañía Minera Miski Mayo S.R.L.</t>
  </si>
  <si>
    <t>Piura</t>
  </si>
  <si>
    <t>Ampliación Cuajone</t>
  </si>
  <si>
    <t>Ampliación Pachapaqui</t>
  </si>
  <si>
    <t>ICM Pachapaqui S.A.C.</t>
  </si>
  <si>
    <t>Antilla</t>
  </si>
  <si>
    <t>Panoro Apurímac S.A.</t>
  </si>
  <si>
    <t>Ariana Operaciones Mineras S.A.C.</t>
  </si>
  <si>
    <t>Ayawilca</t>
  </si>
  <si>
    <t>Tinka Resources S.A.C.</t>
  </si>
  <si>
    <t>Cañariaco</t>
  </si>
  <si>
    <t>Cañariaco Copper Perú S.A.</t>
  </si>
  <si>
    <t>Lambayeque</t>
  </si>
  <si>
    <t>Cañón Florida</t>
  </si>
  <si>
    <t>Chalcobamba Fase I</t>
  </si>
  <si>
    <t>Minera Las Bambas S.A.</t>
  </si>
  <si>
    <t>Conga</t>
  </si>
  <si>
    <t>Cotabambas</t>
  </si>
  <si>
    <t>Don Javier</t>
  </si>
  <si>
    <t xml:space="preserve">Junefield Group S.A. </t>
  </si>
  <si>
    <t>El Galeno</t>
  </si>
  <si>
    <t>Lumina Copper S.A.C.</t>
  </si>
  <si>
    <t>Haquira</t>
  </si>
  <si>
    <t>Minera Antares Perú S.A.C.</t>
  </si>
  <si>
    <t>Hierro Apurímac</t>
  </si>
  <si>
    <t>Apurímac Ferrum S.A.C.</t>
  </si>
  <si>
    <t>Hilarión</t>
  </si>
  <si>
    <t>Integración Coroccohuayco</t>
  </si>
  <si>
    <t>Compañía Minera Antapaccay S.A.</t>
  </si>
  <si>
    <t>La Arena II</t>
  </si>
  <si>
    <t>La Arena S.A.</t>
  </si>
  <si>
    <t>La Granja</t>
  </si>
  <si>
    <t>Rio Tinto Minera Perú Limitada S.A.C.</t>
  </si>
  <si>
    <t>Los Calatos</t>
  </si>
  <si>
    <t>Minera Hampton Perú S.A.C</t>
  </si>
  <si>
    <t>Ollachea</t>
  </si>
  <si>
    <t>Minera Kuri Kullu S.A.</t>
  </si>
  <si>
    <t>Pampa de Pongo</t>
  </si>
  <si>
    <t>Jinzhao Mining Perú S.A.</t>
  </si>
  <si>
    <t>Planta de Cobre Río Seco</t>
  </si>
  <si>
    <t>Procesadora Industrial Río Seco S.A.</t>
  </si>
  <si>
    <t>Pukaqaqa</t>
  </si>
  <si>
    <t>Quechua</t>
  </si>
  <si>
    <t>Compañía Minera Quechua S.A.</t>
  </si>
  <si>
    <t>Reposición Inmaculada</t>
  </si>
  <si>
    <t xml:space="preserve">Compañía Minera Ares S.A.C </t>
  </si>
  <si>
    <t>Reposición Raura</t>
  </si>
  <si>
    <t>Compañía Minera Raura S.A.</t>
  </si>
  <si>
    <t>Reposición Tantahuatay</t>
  </si>
  <si>
    <t xml:space="preserve"> Compañía Minera Coimolache S.A.</t>
  </si>
  <si>
    <t>Río Blanco</t>
  </si>
  <si>
    <t>Rio Blanco Copper S.A.</t>
  </si>
  <si>
    <t>San Luis</t>
  </si>
  <si>
    <t>Reliant Ventures S.A.C.</t>
  </si>
  <si>
    <t>Shalipayco</t>
  </si>
  <si>
    <t>Tía María</t>
  </si>
  <si>
    <t>Yumpag</t>
  </si>
  <si>
    <t>PROYECTOS</t>
  </si>
  <si>
    <t>P.D.: Por definir.</t>
  </si>
  <si>
    <t>Elaborado por la Dirección de Promoción Minera de la Dirección General de promoción y Sostenibilidad Minera.</t>
  </si>
  <si>
    <t>Empleo según género y tipo de empleador</t>
  </si>
  <si>
    <t>11. EMPLEO-GÉNERO'!A1</t>
  </si>
  <si>
    <t>12. TRANSFERENCIAS'!A1</t>
  </si>
  <si>
    <t>13. TRANSFERENCIAS 2'!A1</t>
  </si>
  <si>
    <t>14. CATASTRO ACTIVIDAD'!A1</t>
  </si>
  <si>
    <t>14.1 ACTIVIDAD MINERA'!A1</t>
  </si>
  <si>
    <t>14.2 ÁREAS RESTRINGIDAS'!A1</t>
  </si>
  <si>
    <t>15. RECAUDACIÓN'!A1</t>
  </si>
  <si>
    <t>CPIM 2023'!A1</t>
  </si>
  <si>
    <t>DEPARTAMENTO</t>
  </si>
  <si>
    <t>INVERSIÓN GLOBAL 
(US$ MILLONES)</t>
  </si>
  <si>
    <t>ALMIRA</t>
  </si>
  <si>
    <t>Anglo American Perú S.A.</t>
  </si>
  <si>
    <t>FTA</t>
  </si>
  <si>
    <t>CHOROBAL</t>
  </si>
  <si>
    <t>CHULEC</t>
  </si>
  <si>
    <t>Compañía Minera Argentum S.A.</t>
  </si>
  <si>
    <t>ELIDA</t>
  </si>
  <si>
    <t>Elida Resources S.A.C.</t>
  </si>
  <si>
    <t>INCA SOL</t>
  </si>
  <si>
    <t>PALCAWANKA</t>
  </si>
  <si>
    <t>Consorcio Minero Palcawanka S.A.C.</t>
  </si>
  <si>
    <t>PAMPA ESPERANZA</t>
  </si>
  <si>
    <t>PUCALOMA</t>
  </si>
  <si>
    <t>Llankasunchis S.A.</t>
  </si>
  <si>
    <t>PUMAHUAIN</t>
  </si>
  <si>
    <t>Alcón Silver S.A.C.</t>
  </si>
  <si>
    <t>QORI</t>
  </si>
  <si>
    <t>SITABAMBA</t>
  </si>
  <si>
    <t>Minera Aurífera Retamas S.A.</t>
  </si>
  <si>
    <t>ALGAMARCA</t>
  </si>
  <si>
    <t>Shahuindo S.A.C.</t>
  </si>
  <si>
    <t>CHACAPAMPA</t>
  </si>
  <si>
    <t>Anthony Mining S.A.C.</t>
  </si>
  <si>
    <t>CHASKA</t>
  </si>
  <si>
    <t>JASPEROIDE</t>
  </si>
  <si>
    <t>C3 Metals Perú S.A.C.</t>
  </si>
  <si>
    <t>PICHA</t>
  </si>
  <si>
    <t>Kiwanda S.A.C.</t>
  </si>
  <si>
    <t>Cerro de Pasco Resources del Perú S.A.C.</t>
  </si>
  <si>
    <t>TAMBOMAYO</t>
  </si>
  <si>
    <t>UMAMI</t>
  </si>
  <si>
    <t>ANTAMAYO</t>
  </si>
  <si>
    <t>Teck Perú S.A.</t>
  </si>
  <si>
    <t>ALPAMARCA</t>
  </si>
  <si>
    <t>Nexa Resources Atacocha S.A.A.</t>
  </si>
  <si>
    <t>ATRAVESADO</t>
  </si>
  <si>
    <t>Candelaria Resources S.A.C.</t>
  </si>
  <si>
    <t>BERENGUELA</t>
  </si>
  <si>
    <t>Sociedad Minera Berenguela S.A.</t>
  </si>
  <si>
    <t>CONDORILLO</t>
  </si>
  <si>
    <t>HUARANGAYOC</t>
  </si>
  <si>
    <t>MARA</t>
  </si>
  <si>
    <t>MÓNICA LOURDES</t>
  </si>
  <si>
    <t>OASIS</t>
  </si>
  <si>
    <t>Minera Anaconda Perú S.A.</t>
  </si>
  <si>
    <t>PATACANCHA</t>
  </si>
  <si>
    <t>QUELCAYA</t>
  </si>
  <si>
    <t>Litio</t>
  </si>
  <si>
    <t>QUICAY II</t>
  </si>
  <si>
    <t>Corporación Minera Centauro S.A.C.</t>
  </si>
  <si>
    <t>SARA</t>
  </si>
  <si>
    <t>SILVIA</t>
  </si>
  <si>
    <t>Darwin Perú S.A.C.</t>
  </si>
  <si>
    <t>SUMAC WAYRA</t>
  </si>
  <si>
    <t>USICAYOS</t>
  </si>
  <si>
    <t>CPEM 2023'!A1</t>
  </si>
  <si>
    <t>PERIODO</t>
  </si>
  <si>
    <t>Ene.</t>
  </si>
  <si>
    <t>Feb.</t>
  </si>
  <si>
    <t>Mar.</t>
  </si>
  <si>
    <t>3. PRODUCCIÓN DEPARTAMENTOS'!A1</t>
  </si>
  <si>
    <t>4.1. NO METÁLICA DEPARTAMENTOS'!A1</t>
  </si>
  <si>
    <t>Producción minera metálica según departamento</t>
  </si>
  <si>
    <t>Inversiones mineras según departamento</t>
  </si>
  <si>
    <t>Empleo según departamento</t>
  </si>
  <si>
    <t>Abr.</t>
  </si>
  <si>
    <t>Transferencias de recursos mineros generados por la minería</t>
  </si>
  <si>
    <t>May.</t>
  </si>
  <si>
    <t>Jun.</t>
  </si>
  <si>
    <t>INVERSIÓN CAPEX
US$ MILLONES</t>
  </si>
  <si>
    <t>Ampliación Toromocho (Fase II)</t>
  </si>
  <si>
    <t>Fosfatos</t>
  </si>
  <si>
    <t>53 130</t>
  </si>
  <si>
    <t>Ariana</t>
  </si>
  <si>
    <t>Fecha de inicio pendiente de determinación por factores asociados a decisiones empresariales, asuntos sociales, entre otros.</t>
  </si>
  <si>
    <t>PERÚ: CARTERA DE PROYECTOS DE INVERSIÓN MINERA, ACTUALIZACIÓN JULIO 2023</t>
  </si>
  <si>
    <t>Cartera de Proyectos de Inversión Minera, actualización julio 2023</t>
  </si>
  <si>
    <t>CONSTRUCCIÓN*</t>
  </si>
  <si>
    <t>2029**</t>
  </si>
  <si>
    <t>** Año en el que culmina la construcción de todos los componentes del proyecto.</t>
  </si>
  <si>
    <t>Jul.</t>
  </si>
  <si>
    <t xml:space="preserve">* Mediante Resolución Directoral N° 390-2023-MINEM-DGM/V se autorizó a Minera Chinalco Perú S.A. la construcción e instalación de equipos auxiliares para una capacidad de operación máxima de 170 000 TMS/día. </t>
  </si>
  <si>
    <t>Cartera de Proyectos de Exploración Minera, actualización setiembre 2023</t>
  </si>
  <si>
    <t>PERÚ: CARTERA DE PROYECTOS DE EXPLORACIÓN MINERA, ACTUALIZACIÓN SETIEMBRE 2023</t>
  </si>
  <si>
    <t>LOS CHAPITOS</t>
  </si>
  <si>
    <t>Palamina S.A.C.</t>
  </si>
  <si>
    <t>Macusani Yellowcake S.A.C.</t>
  </si>
  <si>
    <t>Fecha de consulta: 08/09/2023</t>
  </si>
  <si>
    <t>Ago.</t>
  </si>
  <si>
    <t>Tabla 15</t>
  </si>
  <si>
    <t>RECAUDACIÓN FISCAL DEL SUBSECTOR MINERO* (Millones de soles)</t>
  </si>
  <si>
    <t>Regalías Mineras</t>
  </si>
  <si>
    <t>Regalías Mineras 
Ley Nº 29788</t>
  </si>
  <si>
    <t>Gravamen Especial 
a la Minería</t>
  </si>
  <si>
    <t>TOTAL 
RECAUDADO</t>
  </si>
  <si>
    <t xml:space="preserve">TOTAL </t>
  </si>
  <si>
    <t>EVOLUCIÓN ANUAL DE LA RECAUDACIÓN FISCAL DEL SUBSECTOR MINERO
(Millones de soles)</t>
  </si>
  <si>
    <t>TOTAL ( 70 proyectos)</t>
  </si>
  <si>
    <t>Set.</t>
  </si>
  <si>
    <t>Tabla 14.1</t>
  </si>
  <si>
    <t>CANTIDAD</t>
  </si>
  <si>
    <t>SITUACIÓN</t>
  </si>
  <si>
    <t>HECTÁREAS(**)</t>
  </si>
  <si>
    <t>% DEL PERÚ</t>
  </si>
  <si>
    <t>EXPLOTACIÓN</t>
  </si>
  <si>
    <t>EXPLORACIÓN</t>
  </si>
  <si>
    <t>CATEO Y PROSPECCIÓN</t>
  </si>
  <si>
    <t>CIERRE PROGRESIVO*</t>
  </si>
  <si>
    <t>BENEFICIO</t>
  </si>
  <si>
    <t>PREPARACIÓN Y DESARROLLO*</t>
  </si>
  <si>
    <t>CIERRE FINAL*</t>
  </si>
  <si>
    <t>CIERRE POST-CIERRE (DEFINITIVO)</t>
  </si>
  <si>
    <t>Tabla 05</t>
  </si>
  <si>
    <t>PRINCIPALES INDICADORES MACROECONÓMICOS</t>
  </si>
  <si>
    <t xml:space="preserve">PBI   </t>
  </si>
  <si>
    <t>PBI MINERO</t>
  </si>
  <si>
    <t>INFLACIÓN</t>
  </si>
  <si>
    <t>TIPO DE CAMBIO *</t>
  </si>
  <si>
    <t>EXPORTACIONES</t>
  </si>
  <si>
    <t>EXPORT. MIN.**</t>
  </si>
  <si>
    <t>IMPORTACIONES</t>
  </si>
  <si>
    <t>BALANZA COMERCIAL</t>
  </si>
  <si>
    <t>Var.% anual</t>
  </si>
  <si>
    <t>Soles por US$</t>
  </si>
  <si>
    <t>Millones US$</t>
  </si>
  <si>
    <t>Nd</t>
  </si>
  <si>
    <t>* Promedio del tipo de cambio interbancario. 
** Incluye valor de exportaciones metálicas y no metálicas.  
Nd: No disponible a la fecha.
Fuente: BCRP, Cuadros Estadísticos Mensuales. Elaborado por el Ministerio de Energía y Minas. 
Información disponible a la fecha de elaboración de este boletín.</t>
  </si>
  <si>
    <t>Tabla 4</t>
  </si>
  <si>
    <t>EXTRACCIÓN MINERA NO METÁLICA Y CARBONÍFERA*</t>
  </si>
  <si>
    <t>RECURSO EXTRAÍDO</t>
  </si>
  <si>
    <t>VAR. %</t>
  </si>
  <si>
    <t>PART. %</t>
  </si>
  <si>
    <t>NO METÁLICO (TM)</t>
  </si>
  <si>
    <t>CALIZA / DOLOMITA</t>
  </si>
  <si>
    <t>FOSFATOS</t>
  </si>
  <si>
    <t>HORMIGÓN</t>
  </si>
  <si>
    <t>ARENA (GRUESA/FINA)</t>
  </si>
  <si>
    <t>PIEDRA (CONSTRUCCIÓN)</t>
  </si>
  <si>
    <t>CALCITA</t>
  </si>
  <si>
    <t>ARCILLAS</t>
  </si>
  <si>
    <t>PUZOLANA</t>
  </si>
  <si>
    <t>SAL</t>
  </si>
  <si>
    <t>ANDALUCITA</t>
  </si>
  <si>
    <t>SÍLICE</t>
  </si>
  <si>
    <t>CONCHUELAS</t>
  </si>
  <si>
    <t>TRAVERTINO</t>
  </si>
  <si>
    <t>YESO</t>
  </si>
  <si>
    <t>BORATOS / ULEXITA</t>
  </si>
  <si>
    <t>DIATOMITAS</t>
  </si>
  <si>
    <t>PIZARRA</t>
  </si>
  <si>
    <t>+</t>
  </si>
  <si>
    <t>ARENISCA / CUARCITA</t>
  </si>
  <si>
    <t>PIROFILITA</t>
  </si>
  <si>
    <t>BENTONITA</t>
  </si>
  <si>
    <t>TALCO</t>
  </si>
  <si>
    <t>FELDESPATOS</t>
  </si>
  <si>
    <t>ANDESITA</t>
  </si>
  <si>
    <t>BARITINA</t>
  </si>
  <si>
    <t>DOLOMITA</t>
  </si>
  <si>
    <t>CAOLÍN</t>
  </si>
  <si>
    <t>GRANITO</t>
  </si>
  <si>
    <t>PIEDRA LAJA</t>
  </si>
  <si>
    <t>MÁRMOL</t>
  </si>
  <si>
    <t>GRANODIORITA ORNAMENTAL</t>
  </si>
  <si>
    <t>ÓNIX</t>
  </si>
  <si>
    <t>ARAGONITO</t>
  </si>
  <si>
    <t>-</t>
  </si>
  <si>
    <t>SULFATOS</t>
  </si>
  <si>
    <t>CARBONÍFERA  (TM)</t>
  </si>
  <si>
    <t>CARBÓN ANTRACITA</t>
  </si>
  <si>
    <t>CARBÓN BITUMINOSO</t>
  </si>
  <si>
    <t>(*) Información preliminar</t>
  </si>
  <si>
    <t>Tabla 4.1</t>
  </si>
  <si>
    <t>EXTRACCIÓN MINERA NO METÁLICA SEGÚN DEPARTAMENTO*</t>
  </si>
  <si>
    <t xml:space="preserve">RECURSO EXTRAÍDO / DEPARTAMENTO </t>
  </si>
  <si>
    <t>VAR %</t>
  </si>
  <si>
    <t>CALIZA / DOLOMITA (TM)</t>
  </si>
  <si>
    <t>JUNÍN</t>
  </si>
  <si>
    <t>LIMA</t>
  </si>
  <si>
    <t>AREQUIPA</t>
  </si>
  <si>
    <t>CAJAMARCA</t>
  </si>
  <si>
    <t>OTROS</t>
  </si>
  <si>
    <t>FOSFATOS (TM)</t>
  </si>
  <si>
    <t>PIURA</t>
  </si>
  <si>
    <t>HORMIGÓN (TM)</t>
  </si>
  <si>
    <t>MOQUEGUA</t>
  </si>
  <si>
    <t>CALLAO</t>
  </si>
  <si>
    <t>ICA</t>
  </si>
  <si>
    <t>ARENA (GRUESA/FINA) (TM)</t>
  </si>
  <si>
    <t>LORETO</t>
  </si>
  <si>
    <t>LAMBAYEQUE</t>
  </si>
  <si>
    <t>TACNA</t>
  </si>
  <si>
    <t>ÁNCASH</t>
  </si>
  <si>
    <t>CALCITA (TM)</t>
  </si>
  <si>
    <t>PUNO</t>
  </si>
  <si>
    <t>ARCILLAS (TM)</t>
  </si>
  <si>
    <t>SAN MARTÍN</t>
  </si>
  <si>
    <t>LA LIBERTAD</t>
  </si>
  <si>
    <t>PUZOLANA (TM)</t>
  </si>
  <si>
    <t>AYACUCHO</t>
  </si>
  <si>
    <t>SAL (TM)</t>
  </si>
  <si>
    <t>ANDALUCITA (TM)</t>
  </si>
  <si>
    <t>SÍLICE (TM)</t>
  </si>
  <si>
    <t>CONCHUELAS (TM)</t>
  </si>
  <si>
    <t>TRAVERTINO (TM)</t>
  </si>
  <si>
    <t>YESO (TM)</t>
  </si>
  <si>
    <t>BORATOS/ ULEXITA (TM)</t>
  </si>
  <si>
    <t>DIATOMITAS (TM)</t>
  </si>
  <si>
    <t>PIZARRA (TM)</t>
  </si>
  <si>
    <t>ARENISCA / CUARCITA (TM)</t>
  </si>
  <si>
    <t>AMAZONAS</t>
  </si>
  <si>
    <t>PIROFILITA (TM)</t>
  </si>
  <si>
    <t>BENTONITA (TM)</t>
  </si>
  <si>
    <t>TALCO (TM)</t>
  </si>
  <si>
    <t>HUÁNUCO</t>
  </si>
  <si>
    <t>FELDESPATOS (TM)</t>
  </si>
  <si>
    <t>HUANCAVELICA</t>
  </si>
  <si>
    <t>ANDESITA (TM)</t>
  </si>
  <si>
    <t>CUSCO</t>
  </si>
  <si>
    <t>BARITINA (TM)</t>
  </si>
  <si>
    <t>DOLOMITA (TM)</t>
  </si>
  <si>
    <t>CAOLÍN (TM)</t>
  </si>
  <si>
    <t>PASCO</t>
  </si>
  <si>
    <t>GRANITO (TM)</t>
  </si>
  <si>
    <t>PIEDRA LAJA  (TM)</t>
  </si>
  <si>
    <t>MÁRMOL (TM)</t>
  </si>
  <si>
    <t>GRANODIORITA ORNAMENTAL (TM)</t>
  </si>
  <si>
    <t>ÓNIX (TM)</t>
  </si>
  <si>
    <t>ARAGONITO (TM)</t>
  </si>
  <si>
    <t>SULFATOS  (TM)</t>
  </si>
  <si>
    <t>Tabla 4.2</t>
  </si>
  <si>
    <t>EXTRACCIÓN MINERA DE CARBÓN SEGÚN DEPARTAMENTO*</t>
  </si>
  <si>
    <t>RECURSO EXTRAÍDO / DEPARTAMENTO</t>
  </si>
  <si>
    <t xml:space="preserve"> (*) Información preliminar</t>
  </si>
  <si>
    <t>Tabla 6</t>
  </si>
  <si>
    <t>EXPORTACIONES METÁLICAS</t>
  </si>
  <si>
    <t>VALOR DE LAS EXPORTACIONES METÁLICAS (US$ MILLONES)</t>
  </si>
  <si>
    <t>COBRE</t>
  </si>
  <si>
    <t>ORO</t>
  </si>
  <si>
    <t>ZINC</t>
  </si>
  <si>
    <t>PLATA</t>
  </si>
  <si>
    <t>PLOMO</t>
  </si>
  <si>
    <t>ESTAÑO</t>
  </si>
  <si>
    <t>HIERRO</t>
  </si>
  <si>
    <t>MOLIBDENO</t>
  </si>
  <si>
    <t>Var%</t>
  </si>
  <si>
    <t xml:space="preserve">VARIACIÓN RESPECTO AL MES ANTERIOR* EN MILLONES DE US$ </t>
  </si>
  <si>
    <t>EVOLUCIÓN DE LAS EXPORTACIONES MINERAS METÁLICAS / US$ MILLONES</t>
  </si>
  <si>
    <t>VOLUMEN DE LAS EXPORTACIONES METÁLICAS</t>
  </si>
  <si>
    <t>(Miles toneladas)</t>
  </si>
  <si>
    <t>(Miles oz tr)</t>
  </si>
  <si>
    <t>(Millones oz tr)</t>
  </si>
  <si>
    <t>(Millones toneladas)</t>
  </si>
  <si>
    <t xml:space="preserve">VARIACIÓN RESPECTO AL MES ANTERIOR * VOLUMEN </t>
  </si>
  <si>
    <t>VARIACIÓN INTERANUAL DE LAS EXPORTACIONES MINERAS METÁLICAS (VOLUMEN (*))/ VAR%</t>
  </si>
  <si>
    <t>Tabla 6.1</t>
  </si>
  <si>
    <t>ESTRUCTURA DEL VALOR DE LAS EXPORTACIONES PERUANAS (MILLONES DE US$)</t>
  </si>
  <si>
    <t>RUBRO</t>
  </si>
  <si>
    <t>Part%</t>
  </si>
  <si>
    <t>Ene</t>
  </si>
  <si>
    <t>Feb</t>
  </si>
  <si>
    <t>Mar</t>
  </si>
  <si>
    <t>Abr</t>
  </si>
  <si>
    <t>May</t>
  </si>
  <si>
    <t>Jun</t>
  </si>
  <si>
    <t>Jul</t>
  </si>
  <si>
    <t>Ago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</si>
  <si>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</si>
  <si>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</si>
  <si>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</si>
  <si>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</si>
  <si>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</si>
  <si>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</si>
  <si>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</si>
  <si>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</si>
  <si>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</si>
  <si>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</si>
  <si>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</si>
  <si>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</si>
  <si>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Otros</t>
  </si>
  <si>
    <t>TOTAL EXPORTACIONES</t>
  </si>
  <si>
    <t>TOTAL EXPORTACIONES MINERAS</t>
  </si>
  <si>
    <t>Tabla 6.2</t>
  </si>
  <si>
    <t>VALOR DE EXPORTACIONES DE PRINCIPALES PRODUCTOS MINEROS (Millones de US$)</t>
  </si>
  <si>
    <t>Productos Metálicos</t>
  </si>
  <si>
    <t>Plomo</t>
  </si>
  <si>
    <t>Estaño</t>
  </si>
  <si>
    <t>Molibdeno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</si>
  <si>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</si>
  <si>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</si>
  <si>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</si>
  <si>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</si>
  <si>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>COTIZACIONES DE LOS PRINCIPALES METALES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</si>
  <si>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</si>
  <si>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</si>
  <si>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</si>
  <si>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</si>
  <si>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</si>
  <si>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</si>
  <si>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</si>
  <si>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MANGANESO**</t>
  </si>
  <si>
    <t>Ctvs.US$/lb</t>
  </si>
  <si>
    <t>US$/oz tr</t>
  </si>
  <si>
    <t>US$/TM*</t>
  </si>
  <si>
    <t>US$/lb</t>
  </si>
  <si>
    <t>LME</t>
  </si>
  <si>
    <t>LBMA</t>
  </si>
  <si>
    <t>London Fix</t>
  </si>
  <si>
    <t>S&amp;P</t>
  </si>
  <si>
    <t>* Tonelada métrica seca.
**Precio del compuesto Mn32%-Fe20%.
Nd: No disponible a la fecha.
Fuente: Bolsa de Metales de Londres, Standard &amp; Poor's Capital IQ. Elaborado por el Ministerio de Energía y Minas. 
Información disponible a la fecha de elaboración de este boletín.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</si>
  <si>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</si>
  <si>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</si>
  <si>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</si>
  <si>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</si>
  <si>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</si>
  <si>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</si>
  <si>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</si>
  <si>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</si>
  <si>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</si>
  <si>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Var. %</t>
  </si>
  <si>
    <t>VARIACIÓN RESPECTO AL MES ANTERIOR</t>
  </si>
  <si>
    <t>Part. %</t>
  </si>
  <si>
    <t>SOCIEDAD MINERA CERRO VERDE S.A.A.</t>
  </si>
  <si>
    <t>COMPAÑIA MINERA ANTAMINA S.A.</t>
  </si>
  <si>
    <t>SOUTHERN PERU COPPER CORPORATION SUCURSAL DEL PERU</t>
  </si>
  <si>
    <t>ANGLO AMERICAN QUELLAVECO S.A.</t>
  </si>
  <si>
    <t>MINERA LAS BAMBAS S.A.</t>
  </si>
  <si>
    <t>MINERA CHINALCO PERU S.A.</t>
  </si>
  <si>
    <t>COMPAÑIA MINERA ANTAPACCAY S.A.</t>
  </si>
  <si>
    <t>MARCOBRE S.A.C.</t>
  </si>
  <si>
    <t>HUDBAY PERU S.A.C.</t>
  </si>
  <si>
    <t>SOCIEDAD MINERA EL BROCAL S.A.A.</t>
  </si>
  <si>
    <t>MINERA YANACOCHA S.R.L.</t>
  </si>
  <si>
    <t>COMPAÑIA MINERA PODEROSA S.A.</t>
  </si>
  <si>
    <t>CONSORCIO MINERO HORIZONTE S.R.L.</t>
  </si>
  <si>
    <t>MINERA AURIFERA RETAMAS S.A.</t>
  </si>
  <si>
    <t>SHAHUINDO S.A.C.</t>
  </si>
  <si>
    <t>COMPAÑIA MINERA ARES S.A.C.</t>
  </si>
  <si>
    <t>GOLD FIELDS LA CIMA S.A.</t>
  </si>
  <si>
    <t>COMPAÑIA DE MINAS BUENAVENTURA S.A.A.</t>
  </si>
  <si>
    <t>VOLCAN COMPAÑIA MINERA S.A.A.</t>
  </si>
  <si>
    <t>NEXA RESOURCES PERU S.A.A.</t>
  </si>
  <si>
    <t>NEXA RESOURCES EL PORVENIR S.A.C.</t>
  </si>
  <si>
    <t>COMPAÑIA MINERA CHUNGAR S.A.C.</t>
  </si>
  <si>
    <t>MINERA SHOUXIN PERU S.A.</t>
  </si>
  <si>
    <t>CATALINA HUANCA SOCIEDAD MINERA S.A.C.</t>
  </si>
  <si>
    <t>COMPAÑIA MINERA SAN IGNACIO DE MOROCOCHA S.A.A.</t>
  </si>
  <si>
    <t>ALPAYANA S.A.</t>
  </si>
  <si>
    <t>COMPAÑIA MINERA KOLPA S.A.</t>
  </si>
  <si>
    <t>MINERA BATEAS S.A.C.</t>
  </si>
  <si>
    <t>PAN AMERICAN SILVER HUARON S.A.</t>
  </si>
  <si>
    <t>COMPAÑIA MINERA LINCUNA S.A.</t>
  </si>
  <si>
    <t>NEXA RESOURCES ATACOCHA S.A.A.</t>
  </si>
  <si>
    <t>SHOUGANG HIERRO PERU S.A.A.</t>
  </si>
  <si>
    <t>MINSUR S.A.</t>
  </si>
  <si>
    <t>APURÍMAC</t>
  </si>
  <si>
    <t>MADRE DE DIOS</t>
  </si>
  <si>
    <t>Tabla 7</t>
  </si>
  <si>
    <t>INVERSIONES MINERAS (US$)</t>
  </si>
  <si>
    <t>PLANTA BENEFICIO</t>
  </si>
  <si>
    <t>EQUIPAMIENTO MINERO</t>
  </si>
  <si>
    <t>INFRAESTRUCTURA</t>
  </si>
  <si>
    <t>DESARROLLO Y PREPARACIÓN</t>
  </si>
  <si>
    <t>EVOLUCIÓN ANUAL DE LAS INVERSIONES MINERAS
(US$ MILLONES)</t>
  </si>
  <si>
    <t>Tabla 8</t>
  </si>
  <si>
    <t>SEGÚN DEPARTAMENTO</t>
  </si>
  <si>
    <t>SEGÚN EMPRESA</t>
  </si>
  <si>
    <t>EMPRESA</t>
  </si>
  <si>
    <t>LA ARENA S.A.</t>
  </si>
  <si>
    <t>JINZHAO MINING PERU S.A.</t>
  </si>
  <si>
    <t>COMPAÑIA MINERA CONDESTABLE S.A.</t>
  </si>
  <si>
    <t>COMPAÑIA MINERA RAURA S.A.</t>
  </si>
  <si>
    <t>EMPRESA MINERA LOS QUENUALES S.A.</t>
  </si>
  <si>
    <t>SOCIEDAD MINERA CORONA S.A.</t>
  </si>
  <si>
    <t>COMPAÑIA MINERA COIMOLACHE S.A.</t>
  </si>
  <si>
    <t>S.M.R.L. SANTA BARBARA DE TRUJILLO</t>
  </si>
  <si>
    <t>SUMMA GOLD CORPORATION S.A.C.</t>
  </si>
  <si>
    <t>EL MOLLE VERDE S.A.C.</t>
  </si>
  <si>
    <t>COMPAÑIA MINERA ZAFRANAL S.A.C.</t>
  </si>
  <si>
    <t>COMPAÑIA MINERA MISKI MAYO S.R.L.</t>
  </si>
  <si>
    <t>MINERA YANAQUIHUA S.A.C.</t>
  </si>
  <si>
    <t>Total</t>
  </si>
  <si>
    <t>Tabla 9</t>
  </si>
  <si>
    <t>SEGÚN RUBRO DE INVERSIÓN</t>
  </si>
  <si>
    <t>RUBRO / EMPRESA</t>
  </si>
  <si>
    <t>Tabla 14</t>
  </si>
  <si>
    <t>PETITORIOS, CATASTRO Y ACTIVIDAD MINERA</t>
  </si>
  <si>
    <t>CANTIDAD DE SOLICITUDES DE PETITORIOS MINEROS A NIVEL NACIONAL*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</si>
  <si>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</si>
  <si>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</si>
  <si>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</si>
  <si>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</si>
  <si>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</si>
  <si>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</si>
  <si>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</si>
  <si>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</si>
  <si>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</si>
  <si>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</si>
  <si>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</si>
  <si>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</si>
  <si>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</si>
  <si>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SOLICITUDES DE PETITORIOS MINEROS A NIVEL NACIONAL *</t>
  </si>
  <si>
    <t>TÍTULOS DE CONCESIONES OTORGADAS POR INGEMMET *</t>
  </si>
  <si>
    <t>TÍTULOS DE CONCESIONES OTORGADAS POR INGEMMET (HECTÁREAS)*</t>
  </si>
  <si>
    <t>(*) Información disponible a la fecha de elaboración de este boletín. N.d: Información no disponible en la fecha de elaboración del presente boletín.</t>
  </si>
  <si>
    <t>Tabla 14.2</t>
  </si>
  <si>
    <t>N°</t>
  </si>
  <si>
    <t>TIPO DE ÁREA RESTRINGIDA</t>
  </si>
  <si>
    <t>HECTÁREAS</t>
  </si>
  <si>
    <t>ÁREA NATURAL - USO INDIRECTO</t>
  </si>
  <si>
    <t>CLASIFICACIÓN DIVERSA (gasoductos, oleoductos,  otros)</t>
  </si>
  <si>
    <t xml:space="preserve">CONCESIÓN FORESTAL </t>
  </si>
  <si>
    <t>SITIO RAMSAR (humedales de importancia internacional)</t>
  </si>
  <si>
    <t>ECOSISTEMAS FRÁGILES</t>
  </si>
  <si>
    <t>PROYECTO ESPECIAL - HIDRAULICOS</t>
  </si>
  <si>
    <t>ÁREA DE DEFENSA NACIONAL</t>
  </si>
  <si>
    <t>RESERVA INDÍGENA</t>
  </si>
  <si>
    <t>ZONA ARQUEOLÓGICA</t>
  </si>
  <si>
    <t>RESERVA TERRITORIAL</t>
  </si>
  <si>
    <t xml:space="preserve">ÁREA DE NO ADMISIÓN DE PETITORIOS </t>
  </si>
  <si>
    <t>ÁREA DE NO ADMISIÓN DE PETITORIOS INGEMMET</t>
  </si>
  <si>
    <t>ZONA URBANA</t>
  </si>
  <si>
    <t>PUERTO Y/O AEROPUERTO</t>
  </si>
  <si>
    <t>RED VIAL NACIONAL</t>
  </si>
  <si>
    <t>PAISAJE CULTURAL</t>
  </si>
  <si>
    <t>SITIO HISTÓRICO DE BATALLA</t>
  </si>
  <si>
    <t>ZONA DE RIESGO NO MITIGABLE (alto riesgo de habitabilidad - ley 30556)</t>
  </si>
  <si>
    <t>****</t>
  </si>
  <si>
    <t>Territorio Perú (Has según IGN)</t>
  </si>
  <si>
    <t>Fuente: INGEMMET y Ministerio de Energía y Minas</t>
  </si>
  <si>
    <t>Tabla 10</t>
  </si>
  <si>
    <t>EMPLEO DIRECTO EN MINERÍA</t>
  </si>
  <si>
    <t>SEGÚN TIPO DE EMPLEADOR (PROMEDIO)</t>
  </si>
  <si>
    <t>COMPAÑÍA</t>
  </si>
  <si>
    <t>CONTRATISTAS</t>
  </si>
  <si>
    <t>PART%</t>
  </si>
  <si>
    <t>2022*</t>
  </si>
  <si>
    <t>2023*</t>
  </si>
  <si>
    <t>TUMBES</t>
  </si>
  <si>
    <t xml:space="preserve">ACCIDENTES MORTALES EN EL SECTOR MINERO
</t>
  </si>
  <si>
    <t xml:space="preserve">AÑO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</si>
  <si>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</si>
  <si>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</si>
  <si>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</si>
  <si>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</si>
  <si>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</si>
  <si>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</si>
  <si>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</si>
  <si>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</si>
  <si>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</t>
  </si>
  <si>
    <t>Tabla 11</t>
  </si>
  <si>
    <t>SEGÚN GÉNERO</t>
  </si>
  <si>
    <t>Género</t>
  </si>
  <si>
    <t>Varones</t>
  </si>
  <si>
    <t xml:space="preserve">Mujeres </t>
  </si>
  <si>
    <t>Total trabajadores</t>
  </si>
  <si>
    <t>SEGÚN GÉNERO Y TIPO DE EMPLEADOR</t>
  </si>
  <si>
    <t>Empleador/Género</t>
  </si>
  <si>
    <t>Compañía</t>
  </si>
  <si>
    <t>Contratista</t>
  </si>
  <si>
    <t xml:space="preserve">Varones </t>
  </si>
  <si>
    <t>Extracción minera no metálica y carbonífera</t>
  </si>
  <si>
    <t>Extracción minera no metálica según departamento</t>
  </si>
  <si>
    <t>Extracción minera carbonífera según departamento</t>
  </si>
  <si>
    <t>Oct.</t>
  </si>
  <si>
    <t>CONCESIONES MINERAS y UNIDADES ECONOMICAS ADMINISTRATIVAS (UEAs) EN ACTIVIDAD</t>
  </si>
  <si>
    <t xml:space="preserve"> Información disponible a la fecha de elaboración de este boletín.
(*) Mediante R.D. N°0043-2020-MINEM/DGM, se reemplazó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
(**) Hectáreas otorgadas totales destinadas a las unidades mineras que se encuentran en alguna de las situaciones descritas en el presente cuadro.</t>
  </si>
  <si>
    <t>INGRESOS TRIBUTARIOS</t>
  </si>
  <si>
    <t>INGRESOS NO TRIBUTARIOS</t>
  </si>
  <si>
    <t>Minería Metálica</t>
  </si>
  <si>
    <t>Minería No Metálica</t>
  </si>
  <si>
    <t>Octubre</t>
  </si>
  <si>
    <t>Oct. 2023</t>
  </si>
  <si>
    <t>MINERA CASTOR S.A.C.</t>
  </si>
  <si>
    <t>Set</t>
  </si>
  <si>
    <t>Tabla 1</t>
  </si>
  <si>
    <t>VOLUMEN DE LA PRODUCCIÓN MINERA METÁLICA</t>
  </si>
  <si>
    <t>ORO*</t>
  </si>
  <si>
    <t>TMF</t>
  </si>
  <si>
    <t>g finos</t>
  </si>
  <si>
    <t>kg finos</t>
  </si>
  <si>
    <t>EVOLUCIÓN ANUAL DE LA PRODUCCIÓN DE COBRE
(MILES DE TMF)</t>
  </si>
  <si>
    <t>Tabla 2</t>
  </si>
  <si>
    <t>PRODUCCIÓN MINERA METÁLICA SEGÚN EMPRESA</t>
  </si>
  <si>
    <t>PRODUCTO / EMPRESA</t>
  </si>
  <si>
    <t>COBRE (TMF)</t>
  </si>
  <si>
    <t>ORO* (g finos)</t>
  </si>
  <si>
    <t>MINERA BOROO MISQUICHILCA S.A.</t>
  </si>
  <si>
    <t>MINERA VETA DORADA S.A.C.</t>
  </si>
  <si>
    <t>ZINC (TMF)</t>
  </si>
  <si>
    <t>PLATA (kg finos)</t>
  </si>
  <si>
    <t>PLOMO (TMF)</t>
  </si>
  <si>
    <t>HIERRO (TMF)</t>
  </si>
  <si>
    <t>ESTAÑO (TMF)</t>
  </si>
  <si>
    <t>MOLIBDENO (TMF)</t>
  </si>
  <si>
    <t>ARSÉNICO (TMF)</t>
  </si>
  <si>
    <t>SIERRA POLI S.A.C.</t>
  </si>
  <si>
    <t>GLORE PERU S.A.C</t>
  </si>
  <si>
    <t>SOCIEDAD MINERA ANDEREAL S.A.C.</t>
  </si>
  <si>
    <t>EL PACIFICO DORADO S.A.C.</t>
  </si>
  <si>
    <t>LJM METALES S.A.C.</t>
  </si>
  <si>
    <t>BISMUTO (TMF)</t>
  </si>
  <si>
    <t>NORCOBRE S.A.C.</t>
  </si>
  <si>
    <t>AURIFERA SACRAMENTO S.A.</t>
  </si>
  <si>
    <t>CADMIO (TMF)</t>
  </si>
  <si>
    <t>MANGANESO (TMF)</t>
  </si>
  <si>
    <t>MAGNESIO (TMF)</t>
  </si>
  <si>
    <t>Tabla 3</t>
  </si>
  <si>
    <t>PRODUCCIÓN MINERA METÁLICA SEGÚN DEPARTAMENTO</t>
  </si>
  <si>
    <t>PRODUCTO / DEPARTAMENTO</t>
  </si>
  <si>
    <t>COBRE / TMF</t>
  </si>
  <si>
    <t>ORO* / G FINOS</t>
  </si>
  <si>
    <t>ZINC / TMF</t>
  </si>
  <si>
    <t>PLATA / KG FINOS</t>
  </si>
  <si>
    <t>PLOMO / TMF</t>
  </si>
  <si>
    <t>HIERRO / TMF</t>
  </si>
  <si>
    <t>ESTAÑO / TMF</t>
  </si>
  <si>
    <t>MOLIBDENO / TMF</t>
  </si>
  <si>
    <t>ARSÉNICO / TMF</t>
  </si>
  <si>
    <t>BISMUTO / TMF</t>
  </si>
  <si>
    <t>CADMIO / TMF</t>
  </si>
  <si>
    <t>MANGANESO / TMF</t>
  </si>
  <si>
    <t>MAGNESIO / TMF</t>
  </si>
  <si>
    <t>VARONES</t>
  </si>
  <si>
    <t>MUJERES</t>
  </si>
  <si>
    <t>TOTAL TRABAJADORES</t>
  </si>
  <si>
    <t>Extracción no metálica</t>
  </si>
  <si>
    <t>Noviembre</t>
  </si>
  <si>
    <t>Nov. 2022</t>
  </si>
  <si>
    <t>Nov. 2023</t>
  </si>
  <si>
    <t>Ene-Nov 2022</t>
  </si>
  <si>
    <t>Ene-Nov 2023</t>
  </si>
  <si>
    <t>Nov.</t>
  </si>
  <si>
    <t>Oct</t>
  </si>
  <si>
    <t>Septiembre</t>
  </si>
  <si>
    <t>Tabla 12</t>
  </si>
  <si>
    <t>TRANSFERENCIA DE RECURSOS (CANON MINERO, REGALÍAS MINERAS Y DERECHO DE VIGENCIA Y PENALIDAD) GENERADOS POR LA MINERÍA  (Soles)*</t>
  </si>
  <si>
    <t>DEPARTAMENTOS</t>
  </si>
  <si>
    <t>2023**</t>
  </si>
  <si>
    <t xml:space="preserve">  ÁNCASH</t>
  </si>
  <si>
    <t xml:space="preserve">  AREQUIPA</t>
  </si>
  <si>
    <t xml:space="preserve">  ICA</t>
  </si>
  <si>
    <t xml:space="preserve">  MOQUEGUA</t>
  </si>
  <si>
    <t xml:space="preserve">  TACNA</t>
  </si>
  <si>
    <t xml:space="preserve">  APURÍMAC</t>
  </si>
  <si>
    <t xml:space="preserve">  CUSCO</t>
  </si>
  <si>
    <t xml:space="preserve">  LA LIBERTAD</t>
  </si>
  <si>
    <t xml:space="preserve">  PUNO</t>
  </si>
  <si>
    <t xml:space="preserve">  JUNÍN</t>
  </si>
  <si>
    <t xml:space="preserve">  CAJAMARCA</t>
  </si>
  <si>
    <t xml:space="preserve">  LIMA</t>
  </si>
  <si>
    <t xml:space="preserve">  PIURA</t>
  </si>
  <si>
    <t xml:space="preserve">  AYACUCHO</t>
  </si>
  <si>
    <t xml:space="preserve">  PASCO</t>
  </si>
  <si>
    <t xml:space="preserve">  HUANCAVELICA</t>
  </si>
  <si>
    <t xml:space="preserve">  MADRE DE DIOS</t>
  </si>
  <si>
    <t xml:space="preserve">  HUÁNUCO</t>
  </si>
  <si>
    <t xml:space="preserve">  LAMBAYEQUE</t>
  </si>
  <si>
    <t xml:space="preserve">  SAN MARTÍN</t>
  </si>
  <si>
    <t xml:space="preserve">  AMAZONAS</t>
  </si>
  <si>
    <t xml:space="preserve">  LORETO</t>
  </si>
  <si>
    <t xml:space="preserve">  CALLAO</t>
  </si>
  <si>
    <t xml:space="preserve">  UCAYALI</t>
  </si>
  <si>
    <t xml:space="preserve">  TUMBES</t>
  </si>
  <si>
    <t>Tabla 13</t>
  </si>
  <si>
    <t>TRANSFERENCIA DE RECURSOS (CANON MINERO, REGALÍAS MINERAS Y DERECHO DE VIGENCIA Y PENALIDAD) 
GENERADOS POR LA MINERÍA (Soles)*</t>
  </si>
  <si>
    <t>CANON MINERO***</t>
  </si>
  <si>
    <t>REGALÍAS MINERAS****</t>
  </si>
  <si>
    <t>DERECHO DE VIGENCIA Y PENALIDAD</t>
  </si>
  <si>
    <t>**** Incluye Regalías Contractuales Mineras.</t>
  </si>
  <si>
    <t>Según ESTAMIN Diciembre 2023</t>
  </si>
  <si>
    <t>Edición Nº 12 - 2023</t>
  </si>
  <si>
    <t>Fuente: INGEMMET y Ministerio de Energía y Minas.   /    Fecha de consulta: 07 de enero de 2024.</t>
  </si>
  <si>
    <t>ÁREAS RESTRINGIDAS A LA MINERÍA - DICIEMBRE 2023</t>
  </si>
  <si>
    <t>(*) Información disponible a la fecha de elaboración de este boletín</t>
  </si>
  <si>
    <t>Dic.</t>
  </si>
  <si>
    <t>Fuente: SUNAT, Nota Tributaria. Elaborado por Ministerio de Energía y Minas.
Fecha de consulta: 17 de enero de 2024.
* Incluye Ingresos Tributarios y No Tributarios mineros recaudados por SUNAT.</t>
  </si>
  <si>
    <t>2023
(Ene-Nov)</t>
  </si>
  <si>
    <t>VARIACIÓN INTERANUAL * EN MILLONES DE US$ /NOVIEMBRE</t>
  </si>
  <si>
    <t>VARIACIÓN INTERANUAL ACUMULADA* EN MILLONES DE US$ / ENERO-NOVIEMBRE</t>
  </si>
  <si>
    <t>2023 (Ene-Nov)</t>
  </si>
  <si>
    <t>VARIACIÓN INTERANUAL * VOLUMEN / NOVIEMBRE</t>
  </si>
  <si>
    <t>VARIACIÓN INTERANUAL ACUMULADA * VOLUMEN / ENERO-NOVIEMBRE</t>
  </si>
  <si>
    <t>Fuente: BCRP, Cuadros Estadísticos Mensuales. Elaborado por el Ministerio de Energía y Minas
Fecha de consulta: 12 de enero de 2024.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</t>
  </si>
  <si>
    <t>Nov</t>
  </si>
  <si>
    <t>Fuente: BCRP, Cuadros Estadísticos Mensuales. Elaborado por el Ministerio de Energía y Minas.
Fecha de consulta: 12 de enero de 2024.</t>
  </si>
  <si>
    <t>Fuente: BCRP, Cuadros Estadísticos Mensuales. Elaborado por el Ministerio de Energía y Minas
Fecha de consulta: 12 de enero de 2024.</t>
  </si>
  <si>
    <t>Diciembre</t>
  </si>
  <si>
    <t>VARIACIÓN INTERANUAL / DICIEMBRE</t>
  </si>
  <si>
    <t>Dic. 2022</t>
  </si>
  <si>
    <t>Dic. 2023</t>
  </si>
  <si>
    <t>VARIACIÓN INTERANUAL ACUMULADA / ENERO-DICIEMBRE</t>
  </si>
  <si>
    <t>Ene-Dic 2022</t>
  </si>
  <si>
    <t>Ene-Dic 2023</t>
  </si>
  <si>
    <t>Fuente: Dirección General de Minería - Ministerio de Energía y Minas.
- Información proporcionada por los Titulares Mineros a través del ESTAMIN.
- Las cifras han sido ajustadas a lo reportado por los Titulares Mineros al 26 de enero de 2024.</t>
  </si>
  <si>
    <t>DICIEMBRE</t>
  </si>
  <si>
    <t>ENERO-DICIEMBRE</t>
  </si>
  <si>
    <t>COMPAÑIA MINERA ARGENTUM S.A.</t>
  </si>
  <si>
    <t>CORI PUNO S.R.L.</t>
  </si>
  <si>
    <t>OTROS (2022: 291 titulares mineros, 2023: 277 titulares mineros)</t>
  </si>
  <si>
    <t>OTROS (2022: 98 titulares mineros, 2023: 86 titulares mineros)</t>
  </si>
  <si>
    <t>OTROS (2022: 147 titulares mineros, 2023: 149 titulares mineros)</t>
  </si>
  <si>
    <t>OTROS (2022: 198 titulares mineros, 2023: 184 titulares mineros)</t>
  </si>
  <si>
    <t>OTROS (2022: 180 titulares mineros, 2023: 156 titulares mineros)</t>
  </si>
  <si>
    <t>OTROS (2022: 150 titulares mineros, 2023: 145 titulares mineros)</t>
  </si>
  <si>
    <t>OTROS (2022: 129 titulares mineros, 2023: 133 titulares mineros)</t>
  </si>
  <si>
    <t>*Se considera las transferencias a los gobiernos locales, regionales y nacionales (universidades públicas).
Fuente: MEF - Portal de Transparencia Económica, Instituto Geológico Minero y Metalúrgico (INGEMMET). Elaborado por el Ministerio de Energía y Minas. 
** Fecha de consulta: 29 de enero de 2024
   Canon Minero 2023
   Regalías Mineras - Datos a diciembre 2023         
   Derecho de Vigencia y Penalidad - Datos a noviembre 2023</t>
  </si>
  <si>
    <t xml:space="preserve">*Se considera las transferencias a los gobiernos locales, regionales y nacionales (universidades públicas).
Fuente: MEF - Portal de Transparencia Económica, Instituto Geológico Minero y Metalúrgico (INGEMMET). Elaborado por el Ministerio de Energía y Minas. 
** Fecha de consulta: 29 de enero de 2024
   Canon Minero 2023
   Regalías Mineras - Datos a diciembre 2023         
   Derecho de Vigencia y Penalidad - Datos a noviembre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</si>
  <si>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*** Incluye Canon Regional para Cajamarca y adelanto del Canon Minero que se aprobó en la Cuarta Disposición Complementaria Final del Decreto Legislativo N° 1441, del Sistema Nacional de Tesorería.</t>
  </si>
  <si>
    <t>SEGÚN DEPARTAMENTO Y GÉNERO - DICIEMBRE 2023</t>
  </si>
  <si>
    <t>Variación Interanual - Diciembre</t>
  </si>
  <si>
    <t>Fuente: Dirección General de Minería - Ministerio de Energía y Minas.
- 2013-2019:  Información proporcionada por los Titulares Mineros a través de la Declaración Anual Consolidada (DAC).
- 2020-2023:  Información proporcionada por los Titulares Mineros a través del Declaración Estadística Mensual (ESTAMIN).
* Las cifras han sido ajustadas a lo reportado por los Titulares Mineros al 26 de enero de 2024.</t>
  </si>
  <si>
    <t>Fuente: Dirección General de Minería - Ministerio de Energía y Minas.
 *Las cifras han sido ajustadas a lo reportado por los Titulares Mineros al 26 de enero de 2024.</t>
  </si>
  <si>
    <t>Fuente: Dirección General de Minería - Ministerio de Energía y Minas.
Información proporcionada por los Titulares Mineros a través del Declaración Estadística Mensual (ESTAMIN).
* Las cifras han sido ajustadas a lo reportado por los Titulares Mineros al 26 de enero de 2024.</t>
  </si>
  <si>
    <t>Fuente:  Dirección de Gestión Minera, DGM/  Fecha de consulta: 26 de enero de 2024.
Elaboración: Dirección de Promoción Minera, DGPSM.
(*) Información preliminar. Incluye producción aurífera estimada de mineros artesanales de Madre de Dios, Puno, Piura y Arequipa.</t>
  </si>
  <si>
    <t>OTROS (2022: 45 titulares mineros, 2023: 46 titulares mineros)</t>
  </si>
  <si>
    <t>OTROS (2022: 294 titulares mineros, 2023: 275 titulares mineros)</t>
  </si>
  <si>
    <t>OTROS (2022: 35 titulares mineros, 2023: 32 titulares mineros)</t>
  </si>
  <si>
    <t>OTROS (2022: 85 titulares mineros, 2023: 81 titulares mineros)</t>
  </si>
  <si>
    <t>OTROS (2022: 36 titulares mineros, 2023: 31 titulares mineros)</t>
  </si>
  <si>
    <t>ENERO - DICIEMBRE</t>
  </si>
  <si>
    <t>Fuente: Dirección de Gestión Minera, DGM / Fecha de consulta: 26 de enero de 2024.
Elaboración: Dirección de Promoción Minera, DGPSM.</t>
  </si>
  <si>
    <t>Fuente: Dirección de Gestión Minera, DGM / Fecha de consulta: 26 de enero de 2024.
Elaboración: Dirección de Promoción Minera, DGPSM.                                                                                                                                 
 (*) Información preliminar</t>
  </si>
  <si>
    <t>DICEMBRE</t>
  </si>
  <si>
    <r>
      <t>ACTIVIDAD MINERA - DICIEMBRE</t>
    </r>
    <r>
      <rPr>
        <b/>
        <sz val="12"/>
        <rFont val="Calibri"/>
        <family val="2"/>
      </rPr>
      <t xml:space="preserve"> 2023</t>
    </r>
  </si>
  <si>
    <t>Fuente:  Declaración Estadítica Mensual (ESTAMIN) - Ministerio de Energía y Minas.   /    Fecha de consulta: 30 de enero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</si>
</sst>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.0%"/>
    <numFmt numFmtId="167" formatCode="_-* #,##0.00\ _€_-;\-* #,##0.00\ _€_-;_-* &quot;-&quot;??\ _€_-;_-@_-"/>
    <numFmt numFmtId="168" formatCode="#,##0.0"/>
    <numFmt numFmtId="169" formatCode="_-* #,##0.00\ _P_t_s_-;\-* #,##0.00\ _P_t_s_-;_-* &quot;-&quot;??\ _P_t_s_-;_-@_-"/>
    <numFmt numFmtId="170" formatCode="_-* #,##0_-;\-* #,##0_-;_-* &quot;-&quot;??_-;_-@_-"/>
    <numFmt numFmtId="171" formatCode="_ * #,##0.0_ ;_ * \-#,##0.0_ ;_ * &quot;-&quot;??_ ;_ @_ "/>
    <numFmt numFmtId="172" formatCode="_-* #,##0.0_-;\-* #,##0.0_-;_-* &quot;-&quot;??_-;_-@_-"/>
    <numFmt numFmtId="173" formatCode="#,##0.0,,"/>
    <numFmt numFmtId="174" formatCode="_-* #,##0.00_-;\-* #,##0.00_-;_-* &quot;-&quot;??_-;_-@"/>
    <numFmt numFmtId="175" formatCode="_ * #,##0.0000_ ;_ * \-#,##0.0000_ ;_ * &quot;-&quot;??_ ;_ @_ "/>
    <numFmt numFmtId="176" formatCode="_ * #,##0_ ;_ * \-#,##0_ ;_ * &quot;-&quot;??_ ;_ @_ "/>
    <numFmt numFmtId="177" formatCode="0.000%"/>
    <numFmt numFmtId="178" formatCode="0.0000%"/>
    <numFmt numFmtId="179" formatCode="0.00000%"/>
    <numFmt numFmtId="180" formatCode="0.000000%"/>
    <numFmt numFmtId="181" formatCode="#,##0_ ;\-#,##0\ "/>
    <numFmt numFmtId="182" formatCode="_-* #,##0.000_-;\-* #,##0.000_-;_-* &quot;-&quot;??_-;_-@_-"/>
    <numFmt numFmtId="183" formatCode="_-* #,##0.000000_-;\-* #,##0.000000_-;_-* &quot;-&quot;??_-;_-@_-"/>
    <numFmt numFmtId="184" formatCode="0.000"/>
    <numFmt numFmtId="185" formatCode="#,##0;[Red]#,##0"/>
    <numFmt numFmtId="186" formatCode="[$-1010409]###,##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b/>
      <sz val="18"/>
      <name val="Century Gothic"/>
      <family val="2"/>
    </font>
    <font>
      <sz val="14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b/>
      <sz val="14"/>
      <color rgb="FF00519E"/>
      <name val="Century Gothic"/>
      <family val="2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rgb="FF00B050"/>
      <name val="Calibri Light"/>
      <family val="2"/>
      <scheme val="major"/>
    </font>
    <font>
      <sz val="11"/>
      <color rgb="FF00B050"/>
      <name val="Calibri Light"/>
      <family val="2"/>
      <scheme val="major"/>
    </font>
    <font>
      <b/>
      <sz val="11"/>
      <color theme="5" tint="-0.249977111117893"/>
      <name val="Calibri Light"/>
      <family val="2"/>
      <scheme val="major"/>
    </font>
    <font>
      <sz val="11"/>
      <color theme="5" tint="-0.249977111117893"/>
      <name val="Calibri Light"/>
      <family val="2"/>
      <scheme val="major"/>
    </font>
    <font>
      <b/>
      <sz val="11"/>
      <color rgb="FF305496"/>
      <name val="Calibri Light"/>
      <family val="2"/>
      <scheme val="major"/>
    </font>
    <font>
      <sz val="11"/>
      <color rgb="FF305496"/>
      <name val="Calibri Light"/>
      <family val="2"/>
      <scheme val="major"/>
    </font>
    <font>
      <b/>
      <sz val="22"/>
      <color theme="3" tint="-0.499984740745262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2"/>
      <color rgb="FF002060"/>
      <name val="Calibri Light"/>
      <family val="2"/>
      <scheme val="major"/>
    </font>
    <font>
      <b/>
      <sz val="10"/>
      <color indexed="8"/>
      <name val="Calibri"/>
      <family val="2"/>
    </font>
    <font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  <font>
      <b/>
      <sz val="10"/>
      <color rgb="FFFFFFFF"/>
      <name val="Calibri"/>
      <family val="2"/>
    </font>
    <font>
      <sz val="8"/>
      <color rgb="FF4D5156"/>
      <name val="Arial"/>
      <family val="2"/>
    </font>
    <font>
      <i/>
      <sz val="10"/>
      <name val="Calibri"/>
      <family val="2"/>
    </font>
    <font>
      <sz val="16"/>
      <color rgb="FF000000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</font>
    <font>
      <sz val="12"/>
      <name val="Calibri"/>
      <family val="2"/>
    </font>
    <font>
      <i/>
      <sz val="10"/>
      <color theme="1"/>
      <name val="Calibri"/>
      <family val="2"/>
    </font>
    <font>
      <b/>
      <sz val="7"/>
      <color theme="1"/>
      <name val="Arial"/>
      <family val="2"/>
    </font>
    <font>
      <b/>
      <sz val="16"/>
      <color rgb="FF000000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D2FEE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3A560"/>
        <bgColor indexed="64"/>
      </patternFill>
    </fill>
    <fill>
      <patternFill patternType="solid">
        <fgColor rgb="FF0081B0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rgb="FFC00000"/>
      </patternFill>
    </fill>
    <fill>
      <patternFill patternType="solid">
        <fgColor theme="0"/>
        <bgColor rgb="FF7F7F7F"/>
      </patternFill>
    </fill>
    <fill>
      <patternFill patternType="solid">
        <fgColor rgb="FFF2F2F2"/>
        <bgColor rgb="FFF2F2F2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81B0"/>
      </bottom>
      <diagonal/>
    </border>
    <border>
      <left/>
      <right/>
      <top style="medium">
        <color rgb="FF0081B0"/>
      </top>
      <bottom style="medium">
        <color rgb="FF0081B0"/>
      </bottom>
      <diagonal/>
    </border>
    <border>
      <left/>
      <right/>
      <top style="medium">
        <color rgb="FF0081B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6" fillId="2" borderId="0">
      <alignment horizontal="left"/>
    </xf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3" fillId="0" borderId="0" applyNumberFormat="0" applyFill="0" applyBorder="0" applyAlignment="0" applyProtection="0"/>
    <xf numFmtId="0" fontId="20" fillId="0" borderId="0"/>
    <xf numFmtId="0" fontId="1" fillId="0" borderId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94">
    <xf numFmtId="0" fontId="0" fillId="0" borderId="0" xfId="0"/>
    <xf numFmtId="0" fontId="0" fillId="2" borderId="0" xfId="0" applyFill="1"/>
    <xf numFmtId="0" fontId="6" fillId="2" borderId="0" xfId="9" applyAlignment="1">
      <alignment horizontal="center"/>
    </xf>
    <xf numFmtId="0" fontId="6" fillId="2" borderId="0" xfId="9">
      <alignment horizontal="left"/>
    </xf>
    <xf numFmtId="0" fontId="0" fillId="0" borderId="0" xfId="0" applyAlignment="1">
      <alignment vertical="center"/>
    </xf>
    <xf numFmtId="0" fontId="2" fillId="0" borderId="0" xfId="5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/>
    <xf numFmtId="166" fontId="4" fillId="2" borderId="0" xfId="1" applyNumberFormat="1" applyFont="1" applyFill="1"/>
    <xf numFmtId="0" fontId="0" fillId="0" borderId="0" xfId="0" applyAlignment="1">
      <alignment horizontal="center" vertical="center"/>
    </xf>
    <xf numFmtId="0" fontId="3" fillId="0" borderId="0" xfId="8" applyFont="1"/>
    <xf numFmtId="0" fontId="3" fillId="0" borderId="0" xfId="8" applyFont="1" applyAlignment="1">
      <alignment horizontal="center" vertical="center"/>
    </xf>
    <xf numFmtId="0" fontId="4" fillId="0" borderId="0" xfId="12" applyFont="1"/>
    <xf numFmtId="0" fontId="2" fillId="0" borderId="0" xfId="12"/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0" fontId="14" fillId="2" borderId="0" xfId="0" applyFont="1" applyFill="1"/>
    <xf numFmtId="0" fontId="15" fillId="2" borderId="0" xfId="24" quotePrefix="1" applyFont="1" applyFill="1"/>
    <xf numFmtId="49" fontId="16" fillId="2" borderId="0" xfId="23" applyNumberFormat="1" applyFont="1" applyFill="1" applyAlignment="1">
      <alignment horizontal="left" vertical="center"/>
    </xf>
    <xf numFmtId="49" fontId="11" fillId="2" borderId="0" xfId="23" applyNumberFormat="1" applyFont="1" applyFill="1" applyAlignment="1">
      <alignment vertical="center"/>
    </xf>
    <xf numFmtId="49" fontId="12" fillId="2" borderId="0" xfId="23" applyNumberFormat="1" applyFont="1" applyFill="1" applyAlignment="1">
      <alignment vertical="center"/>
    </xf>
    <xf numFmtId="0" fontId="17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70" fontId="4" fillId="2" borderId="0" xfId="19" applyNumberFormat="1" applyFont="1" applyFill="1"/>
    <xf numFmtId="0" fontId="18" fillId="5" borderId="0" xfId="5" applyFont="1" applyFill="1" applyAlignment="1">
      <alignment horizontal="left"/>
    </xf>
    <xf numFmtId="0" fontId="22" fillId="5" borderId="0" xfId="5" applyFont="1" applyFill="1" applyAlignment="1">
      <alignment horizontal="center"/>
    </xf>
    <xf numFmtId="0" fontId="2" fillId="5" borderId="0" xfId="5" applyFill="1"/>
    <xf numFmtId="0" fontId="19" fillId="5" borderId="0" xfId="5" applyFont="1" applyFill="1" applyAlignment="1">
      <alignment horizontal="left"/>
    </xf>
    <xf numFmtId="0" fontId="23" fillId="0" borderId="0" xfId="0" applyFont="1"/>
    <xf numFmtId="0" fontId="14" fillId="0" borderId="0" xfId="0" applyFont="1"/>
    <xf numFmtId="0" fontId="2" fillId="2" borderId="0" xfId="2" applyFill="1"/>
    <xf numFmtId="0" fontId="2" fillId="0" borderId="0" xfId="2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0" borderId="0" xfId="25" applyFont="1" applyAlignment="1">
      <alignment horizontal="left" vertical="center"/>
    </xf>
    <xf numFmtId="0" fontId="24" fillId="0" borderId="0" xfId="26" applyFont="1" applyAlignment="1">
      <alignment vertical="center"/>
    </xf>
    <xf numFmtId="14" fontId="24" fillId="0" borderId="0" xfId="26" applyNumberFormat="1" applyFont="1" applyAlignment="1">
      <alignment vertical="center"/>
    </xf>
    <xf numFmtId="0" fontId="24" fillId="0" borderId="0" xfId="26" applyFont="1" applyAlignment="1">
      <alignment horizontal="center" vertical="center"/>
    </xf>
    <xf numFmtId="14" fontId="24" fillId="0" borderId="0" xfId="26" applyNumberFormat="1" applyFont="1" applyAlignment="1">
      <alignment horizontal="center" vertical="center"/>
    </xf>
    <xf numFmtId="0" fontId="27" fillId="2" borderId="3" xfId="26" applyFont="1" applyFill="1" applyBorder="1" applyAlignment="1">
      <alignment horizontal="left" vertical="center"/>
    </xf>
    <xf numFmtId="0" fontId="28" fillId="2" borderId="3" xfId="26" applyFont="1" applyFill="1" applyBorder="1" applyAlignment="1">
      <alignment horizontal="left" vertical="center"/>
    </xf>
    <xf numFmtId="3" fontId="28" fillId="2" borderId="3" xfId="26" applyNumberFormat="1" applyFont="1" applyFill="1" applyBorder="1" applyAlignment="1">
      <alignment horizontal="center" vertical="center"/>
    </xf>
    <xf numFmtId="0" fontId="28" fillId="2" borderId="3" xfId="26" applyFont="1" applyFill="1" applyBorder="1" applyAlignment="1">
      <alignment horizontal="center" vertical="center"/>
    </xf>
    <xf numFmtId="14" fontId="28" fillId="2" borderId="3" xfId="26" applyNumberFormat="1" applyFont="1" applyFill="1" applyBorder="1" applyAlignment="1">
      <alignment horizontal="center" vertical="center"/>
    </xf>
    <xf numFmtId="168" fontId="28" fillId="2" borderId="3" xfId="26" applyNumberFormat="1" applyFont="1" applyFill="1" applyBorder="1" applyAlignment="1">
      <alignment horizontal="center" vertical="center"/>
    </xf>
    <xf numFmtId="0" fontId="27" fillId="2" borderId="0" xfId="26" applyFont="1" applyFill="1" applyAlignment="1">
      <alignment horizontal="left" vertical="center"/>
    </xf>
    <xf numFmtId="0" fontId="28" fillId="2" borderId="0" xfId="26" applyFont="1" applyFill="1" applyAlignment="1">
      <alignment horizontal="left" vertical="center"/>
    </xf>
    <xf numFmtId="3" fontId="28" fillId="2" borderId="0" xfId="26" applyNumberFormat="1" applyFont="1" applyFill="1" applyAlignment="1">
      <alignment horizontal="center" vertical="center"/>
    </xf>
    <xf numFmtId="0" fontId="28" fillId="2" borderId="0" xfId="26" applyFont="1" applyFill="1" applyAlignment="1">
      <alignment horizontal="center" vertical="center"/>
    </xf>
    <xf numFmtId="14" fontId="28" fillId="2" borderId="0" xfId="26" applyNumberFormat="1" applyFont="1" applyFill="1" applyAlignment="1">
      <alignment horizontal="center" vertical="center"/>
    </xf>
    <xf numFmtId="168" fontId="28" fillId="2" borderId="0" xfId="26" applyNumberFormat="1" applyFont="1" applyFill="1" applyAlignment="1">
      <alignment horizontal="center" vertical="center"/>
    </xf>
    <xf numFmtId="0" fontId="24" fillId="2" borderId="0" xfId="26" applyFont="1" applyFill="1" applyAlignment="1">
      <alignment vertical="center"/>
    </xf>
    <xf numFmtId="14" fontId="24" fillId="2" borderId="0" xfId="26" applyNumberFormat="1" applyFont="1" applyFill="1" applyAlignment="1">
      <alignment vertical="center"/>
    </xf>
    <xf numFmtId="0" fontId="27" fillId="2" borderId="2" xfId="26" applyFont="1" applyFill="1" applyBorder="1" applyAlignment="1">
      <alignment horizontal="left" vertical="center"/>
    </xf>
    <xf numFmtId="0" fontId="28" fillId="2" borderId="2" xfId="26" applyFont="1" applyFill="1" applyBorder="1" applyAlignment="1">
      <alignment horizontal="left" vertical="center"/>
    </xf>
    <xf numFmtId="3" fontId="28" fillId="2" borderId="2" xfId="26" applyNumberFormat="1" applyFont="1" applyFill="1" applyBorder="1" applyAlignment="1">
      <alignment horizontal="center" vertical="center"/>
    </xf>
    <xf numFmtId="0" fontId="28" fillId="2" borderId="2" xfId="26" applyFont="1" applyFill="1" applyBorder="1" applyAlignment="1">
      <alignment horizontal="center" vertical="center"/>
    </xf>
    <xf numFmtId="14" fontId="28" fillId="2" borderId="2" xfId="26" applyNumberFormat="1" applyFont="1" applyFill="1" applyBorder="1" applyAlignment="1">
      <alignment horizontal="center" vertical="center"/>
    </xf>
    <xf numFmtId="168" fontId="28" fillId="2" borderId="2" xfId="26" applyNumberFormat="1" applyFont="1" applyFill="1" applyBorder="1" applyAlignment="1">
      <alignment horizontal="center" vertical="center"/>
    </xf>
    <xf numFmtId="0" fontId="29" fillId="2" borderId="3" xfId="26" applyFont="1" applyFill="1" applyBorder="1" applyAlignment="1">
      <alignment horizontal="left" vertical="center"/>
    </xf>
    <xf numFmtId="0" fontId="30" fillId="2" borderId="3" xfId="26" applyFont="1" applyFill="1" applyBorder="1" applyAlignment="1">
      <alignment horizontal="left" vertical="center"/>
    </xf>
    <xf numFmtId="0" fontId="30" fillId="2" borderId="3" xfId="26" applyFont="1" applyFill="1" applyBorder="1" applyAlignment="1">
      <alignment horizontal="center" vertical="center"/>
    </xf>
    <xf numFmtId="14" fontId="30" fillId="2" borderId="3" xfId="26" applyNumberFormat="1" applyFont="1" applyFill="1" applyBorder="1" applyAlignment="1">
      <alignment horizontal="center" vertical="center"/>
    </xf>
    <xf numFmtId="168" fontId="30" fillId="2" borderId="3" xfId="26" applyNumberFormat="1" applyFont="1" applyFill="1" applyBorder="1" applyAlignment="1">
      <alignment horizontal="center" vertical="center"/>
    </xf>
    <xf numFmtId="0" fontId="29" fillId="2" borderId="0" xfId="26" applyFont="1" applyFill="1" applyAlignment="1">
      <alignment horizontal="left" vertical="center"/>
    </xf>
    <xf numFmtId="0" fontId="30" fillId="2" borderId="0" xfId="26" applyFont="1" applyFill="1" applyAlignment="1">
      <alignment horizontal="left" vertical="center"/>
    </xf>
    <xf numFmtId="0" fontId="30" fillId="2" borderId="0" xfId="26" applyFont="1" applyFill="1" applyAlignment="1">
      <alignment horizontal="center" vertical="center"/>
    </xf>
    <xf numFmtId="14" fontId="30" fillId="2" borderId="0" xfId="26" applyNumberFormat="1" applyFont="1" applyFill="1" applyAlignment="1">
      <alignment horizontal="center" vertical="center"/>
    </xf>
    <xf numFmtId="168" fontId="30" fillId="2" borderId="0" xfId="26" applyNumberFormat="1" applyFont="1" applyFill="1" applyAlignment="1">
      <alignment horizontal="center" vertical="center"/>
    </xf>
    <xf numFmtId="3" fontId="30" fillId="2" borderId="0" xfId="26" applyNumberFormat="1" applyFont="1" applyFill="1" applyAlignment="1">
      <alignment horizontal="center" vertical="center"/>
    </xf>
    <xf numFmtId="0" fontId="31" fillId="0" borderId="3" xfId="26" applyFont="1" applyBorder="1" applyAlignment="1">
      <alignment horizontal="left" vertical="center"/>
    </xf>
    <xf numFmtId="0" fontId="32" fillId="0" borderId="3" xfId="26" applyFont="1" applyBorder="1" applyAlignment="1">
      <alignment horizontal="left" vertical="center"/>
    </xf>
    <xf numFmtId="0" fontId="32" fillId="0" borderId="3" xfId="26" applyFont="1" applyBorder="1" applyAlignment="1">
      <alignment horizontal="center" vertical="center"/>
    </xf>
    <xf numFmtId="3" fontId="32" fillId="0" borderId="3" xfId="26" applyNumberFormat="1" applyFont="1" applyBorder="1" applyAlignment="1">
      <alignment horizontal="center" vertical="center"/>
    </xf>
    <xf numFmtId="14" fontId="32" fillId="0" borderId="3" xfId="26" applyNumberFormat="1" applyFont="1" applyBorder="1" applyAlignment="1">
      <alignment horizontal="center" vertical="center"/>
    </xf>
    <xf numFmtId="168" fontId="32" fillId="0" borderId="3" xfId="26" applyNumberFormat="1" applyFont="1" applyBorder="1" applyAlignment="1">
      <alignment horizontal="center" vertical="center"/>
    </xf>
    <xf numFmtId="0" fontId="32" fillId="0" borderId="0" xfId="26" applyFont="1" applyAlignment="1">
      <alignment horizontal="left" vertical="center"/>
    </xf>
    <xf numFmtId="0" fontId="32" fillId="0" borderId="0" xfId="26" applyFont="1" applyAlignment="1">
      <alignment horizontal="center" vertical="center"/>
    </xf>
    <xf numFmtId="14" fontId="32" fillId="0" borderId="0" xfId="26" applyNumberFormat="1" applyFont="1" applyAlignment="1">
      <alignment horizontal="center" vertical="center"/>
    </xf>
    <xf numFmtId="168" fontId="32" fillId="0" borderId="0" xfId="26" applyNumberFormat="1" applyFont="1" applyAlignment="1">
      <alignment horizontal="center" vertical="center"/>
    </xf>
    <xf numFmtId="0" fontId="31" fillId="2" borderId="0" xfId="26" applyFont="1" applyFill="1" applyAlignment="1">
      <alignment horizontal="left" vertical="center"/>
    </xf>
    <xf numFmtId="0" fontId="32" fillId="2" borderId="0" xfId="26" applyFont="1" applyFill="1" applyAlignment="1">
      <alignment horizontal="left" vertical="center"/>
    </xf>
    <xf numFmtId="0" fontId="32" fillId="2" borderId="0" xfId="26" applyFont="1" applyFill="1" applyAlignment="1">
      <alignment horizontal="center" vertical="center"/>
    </xf>
    <xf numFmtId="14" fontId="32" fillId="2" borderId="0" xfId="26" applyNumberFormat="1" applyFont="1" applyFill="1" applyAlignment="1">
      <alignment horizontal="center" vertical="center"/>
    </xf>
    <xf numFmtId="168" fontId="32" fillId="2" borderId="0" xfId="26" applyNumberFormat="1" applyFont="1" applyFill="1" applyAlignment="1">
      <alignment horizontal="center" vertical="center"/>
    </xf>
    <xf numFmtId="3" fontId="32" fillId="2" borderId="0" xfId="26" applyNumberFormat="1" applyFont="1" applyFill="1" applyAlignment="1">
      <alignment horizontal="center" vertical="center"/>
    </xf>
    <xf numFmtId="43" fontId="32" fillId="2" borderId="0" xfId="28" applyFont="1" applyFill="1" applyBorder="1" applyAlignment="1">
      <alignment horizontal="center" vertical="center"/>
    </xf>
    <xf numFmtId="0" fontId="31" fillId="2" borderId="2" xfId="26" applyFont="1" applyFill="1" applyBorder="1" applyAlignment="1">
      <alignment horizontal="left" vertical="center"/>
    </xf>
    <xf numFmtId="0" fontId="32" fillId="0" borderId="2" xfId="26" applyFont="1" applyBorder="1" applyAlignment="1">
      <alignment horizontal="left" vertical="center"/>
    </xf>
    <xf numFmtId="0" fontId="32" fillId="0" borderId="2" xfId="26" applyFont="1" applyBorder="1" applyAlignment="1">
      <alignment horizontal="center" vertical="center"/>
    </xf>
    <xf numFmtId="14" fontId="32" fillId="0" borderId="2" xfId="26" applyNumberFormat="1" applyFont="1" applyBorder="1" applyAlignment="1">
      <alignment horizontal="center" vertical="center"/>
    </xf>
    <xf numFmtId="168" fontId="32" fillId="0" borderId="2" xfId="26" applyNumberFormat="1" applyFont="1" applyBorder="1" applyAlignment="1">
      <alignment horizontal="center" vertical="center"/>
    </xf>
    <xf numFmtId="168" fontId="34" fillId="4" borderId="4" xfId="26" applyNumberFormat="1" applyFont="1" applyFill="1" applyBorder="1" applyAlignment="1">
      <alignment horizontal="center" vertical="center"/>
    </xf>
    <xf numFmtId="0" fontId="24" fillId="0" borderId="3" xfId="26" applyFont="1" applyBorder="1" applyAlignment="1">
      <alignment vertical="center"/>
    </xf>
    <xf numFmtId="0" fontId="35" fillId="7" borderId="0" xfId="0" applyFont="1" applyFill="1" applyAlignment="1">
      <alignment horizontal="center" vertical="center" wrapText="1"/>
    </xf>
    <xf numFmtId="0" fontId="35" fillId="7" borderId="0" xfId="0" applyFont="1" applyFill="1" applyAlignment="1">
      <alignment horizontal="left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left" vertical="center" wrapText="1"/>
    </xf>
    <xf numFmtId="0" fontId="36" fillId="2" borderId="8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left" vertical="center"/>
    </xf>
    <xf numFmtId="1" fontId="36" fillId="2" borderId="8" xfId="0" applyNumberFormat="1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left" vertical="center"/>
    </xf>
    <xf numFmtId="0" fontId="36" fillId="2" borderId="9" xfId="0" applyFont="1" applyFill="1" applyBorder="1" applyAlignment="1">
      <alignment horizontal="left" vertical="center"/>
    </xf>
    <xf numFmtId="1" fontId="36" fillId="2" borderId="9" xfId="0" applyNumberFormat="1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left" vertical="center"/>
    </xf>
    <xf numFmtId="0" fontId="36" fillId="2" borderId="7" xfId="0" applyFont="1" applyFill="1" applyBorder="1" applyAlignment="1">
      <alignment horizontal="left" vertical="center"/>
    </xf>
    <xf numFmtId="1" fontId="36" fillId="2" borderId="7" xfId="0" applyNumberFormat="1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left" vertical="center"/>
    </xf>
    <xf numFmtId="0" fontId="36" fillId="2" borderId="10" xfId="0" applyFont="1" applyFill="1" applyBorder="1" applyAlignment="1">
      <alignment horizontal="left" vertical="center"/>
    </xf>
    <xf numFmtId="0" fontId="36" fillId="2" borderId="10" xfId="0" applyFont="1" applyFill="1" applyBorder="1" applyAlignment="1">
      <alignment horizontal="center" vertical="center"/>
    </xf>
    <xf numFmtId="1" fontId="36" fillId="2" borderId="10" xfId="0" applyNumberFormat="1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1" fontId="36" fillId="2" borderId="0" xfId="0" applyNumberFormat="1" applyFont="1" applyFill="1" applyAlignment="1">
      <alignment horizontal="center" vertical="center"/>
    </xf>
    <xf numFmtId="0" fontId="37" fillId="2" borderId="11" xfId="0" applyFont="1" applyFill="1" applyBorder="1" applyAlignment="1">
      <alignment horizontal="left" vertical="center"/>
    </xf>
    <xf numFmtId="0" fontId="36" fillId="2" borderId="11" xfId="0" applyFont="1" applyFill="1" applyBorder="1" applyAlignment="1">
      <alignment horizontal="left" vertical="center"/>
    </xf>
    <xf numFmtId="0" fontId="36" fillId="2" borderId="11" xfId="0" applyFont="1" applyFill="1" applyBorder="1" applyAlignment="1">
      <alignment horizontal="center" vertical="center"/>
    </xf>
    <xf numFmtId="1" fontId="36" fillId="2" borderId="11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left" vertical="center"/>
    </xf>
    <xf numFmtId="0" fontId="36" fillId="2" borderId="6" xfId="0" applyFont="1" applyFill="1" applyBorder="1" applyAlignment="1">
      <alignment horizontal="left" vertical="center"/>
    </xf>
    <xf numFmtId="1" fontId="36" fillId="2" borderId="6" xfId="0" applyNumberFormat="1" applyFont="1" applyFill="1" applyBorder="1" applyAlignment="1">
      <alignment horizontal="center" vertical="center"/>
    </xf>
    <xf numFmtId="0" fontId="36" fillId="2" borderId="0" xfId="0" applyFont="1" applyFill="1"/>
    <xf numFmtId="0" fontId="36" fillId="2" borderId="0" xfId="0" applyFont="1" applyFill="1" applyAlignment="1">
      <alignment horizontal="left"/>
    </xf>
    <xf numFmtId="0" fontId="36" fillId="2" borderId="0" xfId="0" applyFont="1" applyFill="1" applyAlignment="1">
      <alignment horizontal="center"/>
    </xf>
    <xf numFmtId="0" fontId="37" fillId="2" borderId="12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left" vertical="center"/>
    </xf>
    <xf numFmtId="0" fontId="37" fillId="2" borderId="12" xfId="16" applyNumberFormat="1" applyFont="1" applyFill="1" applyBorder="1" applyAlignment="1">
      <alignment horizontal="center" vertical="center"/>
    </xf>
    <xf numFmtId="0" fontId="17" fillId="0" borderId="0" xfId="0" applyFont="1"/>
    <xf numFmtId="0" fontId="26" fillId="6" borderId="0" xfId="26" applyFont="1" applyFill="1" applyAlignment="1">
      <alignment horizontal="center" vertical="center" wrapText="1"/>
    </xf>
    <xf numFmtId="0" fontId="22" fillId="5" borderId="0" xfId="5" applyFont="1" applyFill="1" applyAlignment="1">
      <alignment horizontal="left"/>
    </xf>
    <xf numFmtId="171" fontId="22" fillId="0" borderId="0" xfId="5" applyNumberFormat="1" applyFont="1" applyAlignment="1">
      <alignment horizontal="center"/>
    </xf>
    <xf numFmtId="171" fontId="22" fillId="5" borderId="0" xfId="5" applyNumberFormat="1" applyFont="1" applyFill="1" applyAlignment="1">
      <alignment horizontal="center"/>
    </xf>
    <xf numFmtId="170" fontId="2" fillId="5" borderId="0" xfId="19" applyNumberFormat="1" applyFont="1" applyFill="1"/>
    <xf numFmtId="171" fontId="22" fillId="5" borderId="0" xfId="5" applyNumberFormat="1" applyFont="1" applyFill="1" applyAlignment="1">
      <alignment horizontal="center" vertical="center"/>
    </xf>
    <xf numFmtId="165" fontId="2" fillId="5" borderId="0" xfId="5" applyNumberFormat="1" applyFill="1"/>
    <xf numFmtId="168" fontId="21" fillId="9" borderId="1" xfId="0" applyNumberFormat="1" applyFont="1" applyFill="1" applyBorder="1" applyAlignment="1">
      <alignment horizontal="right" vertical="center"/>
    </xf>
    <xf numFmtId="173" fontId="42" fillId="2" borderId="0" xfId="20" applyNumberFormat="1" applyFont="1" applyFill="1" applyAlignment="1">
      <alignment horizontal="right"/>
    </xf>
    <xf numFmtId="170" fontId="2" fillId="10" borderId="0" xfId="19" applyNumberFormat="1" applyFont="1" applyFill="1"/>
    <xf numFmtId="165" fontId="22" fillId="10" borderId="0" xfId="5" applyNumberFormat="1" applyFont="1" applyFill="1" applyAlignment="1">
      <alignment horizontal="center" vertical="center"/>
    </xf>
    <xf numFmtId="174" fontId="2" fillId="5" borderId="0" xfId="5" applyNumberFormat="1" applyFill="1"/>
    <xf numFmtId="171" fontId="22" fillId="5" borderId="0" xfId="5" applyNumberFormat="1" applyFont="1" applyFill="1" applyAlignment="1">
      <alignment vertical="center"/>
    </xf>
    <xf numFmtId="166" fontId="42" fillId="2" borderId="0" xfId="1" applyNumberFormat="1" applyFont="1" applyFill="1" applyAlignment="1">
      <alignment horizontal="right"/>
    </xf>
    <xf numFmtId="0" fontId="2" fillId="5" borderId="0" xfId="5" applyFill="1" applyAlignment="1">
      <alignment horizontal="left"/>
    </xf>
    <xf numFmtId="165" fontId="2" fillId="5" borderId="0" xfId="5" applyNumberFormat="1" applyFill="1" applyAlignment="1">
      <alignment horizontal="center"/>
    </xf>
    <xf numFmtId="0" fontId="39" fillId="0" borderId="0" xfId="0" applyFont="1" applyAlignment="1">
      <alignment vertical="center" wrapText="1"/>
    </xf>
    <xf numFmtId="173" fontId="42" fillId="2" borderId="0" xfId="19" applyNumberFormat="1" applyFont="1" applyFill="1" applyAlignment="1">
      <alignment horizontal="right"/>
    </xf>
    <xf numFmtId="43" fontId="2" fillId="2" borderId="0" xfId="19" applyFont="1" applyFill="1" applyAlignment="1">
      <alignment horizontal="center"/>
    </xf>
    <xf numFmtId="0" fontId="2" fillId="10" borderId="0" xfId="5" applyFill="1" applyAlignment="1">
      <alignment horizontal="center"/>
    </xf>
    <xf numFmtId="0" fontId="2" fillId="5" borderId="0" xfId="5" applyFill="1" applyAlignment="1">
      <alignment horizontal="center"/>
    </xf>
    <xf numFmtId="0" fontId="2" fillId="10" borderId="0" xfId="5" applyFill="1" applyAlignment="1">
      <alignment vertical="center"/>
    </xf>
    <xf numFmtId="0" fontId="2" fillId="5" borderId="0" xfId="5" applyFill="1" applyAlignment="1">
      <alignment vertical="center"/>
    </xf>
    <xf numFmtId="0" fontId="2" fillId="2" borderId="0" xfId="5" applyFill="1" applyAlignment="1">
      <alignment horizontal="center"/>
    </xf>
    <xf numFmtId="0" fontId="44" fillId="5" borderId="0" xfId="2" applyFont="1" applyFill="1"/>
    <xf numFmtId="0" fontId="45" fillId="5" borderId="0" xfId="2" applyFont="1" applyFill="1" applyAlignment="1">
      <alignment horizontal="right"/>
    </xf>
    <xf numFmtId="0" fontId="22" fillId="10" borderId="0" xfId="2" applyFont="1" applyFill="1"/>
    <xf numFmtId="0" fontId="19" fillId="5" borderId="0" xfId="2" applyFont="1" applyFill="1" applyAlignment="1">
      <alignment horizontal="left"/>
    </xf>
    <xf numFmtId="0" fontId="47" fillId="5" borderId="0" xfId="2" applyFont="1" applyFill="1"/>
    <xf numFmtId="3" fontId="22" fillId="5" borderId="0" xfId="2" applyNumberFormat="1" applyFont="1" applyFill="1"/>
    <xf numFmtId="0" fontId="48" fillId="8" borderId="0" xfId="2" applyFont="1" applyFill="1" applyAlignment="1">
      <alignment horizontal="center" wrapText="1"/>
    </xf>
    <xf numFmtId="3" fontId="48" fillId="8" borderId="0" xfId="2" applyNumberFormat="1" applyFont="1" applyFill="1" applyAlignment="1">
      <alignment horizontal="center" wrapText="1"/>
    </xf>
    <xf numFmtId="0" fontId="18" fillId="11" borderId="0" xfId="2" applyFont="1" applyFill="1" applyAlignment="1">
      <alignment horizontal="center" wrapText="1"/>
    </xf>
    <xf numFmtId="3" fontId="18" fillId="11" borderId="0" xfId="2" applyNumberFormat="1" applyFont="1" applyFill="1" applyAlignment="1">
      <alignment horizontal="center" wrapText="1"/>
    </xf>
    <xf numFmtId="10" fontId="18" fillId="11" borderId="0" xfId="2" applyNumberFormat="1" applyFont="1" applyFill="1" applyAlignment="1">
      <alignment horizontal="center" wrapText="1"/>
    </xf>
    <xf numFmtId="10" fontId="49" fillId="0" borderId="0" xfId="0" applyNumberFormat="1" applyFont="1"/>
    <xf numFmtId="3" fontId="2" fillId="2" borderId="0" xfId="2" applyNumberFormat="1" applyFill="1" applyAlignment="1">
      <alignment horizontal="left"/>
    </xf>
    <xf numFmtId="10" fontId="2" fillId="2" borderId="0" xfId="1" applyNumberFormat="1" applyFont="1" applyFill="1" applyAlignment="1">
      <alignment horizontal="left"/>
    </xf>
    <xf numFmtId="3" fontId="22" fillId="2" borderId="0" xfId="2" applyNumberFormat="1" applyFont="1" applyFill="1" applyAlignment="1">
      <alignment horizontal="center" wrapText="1"/>
    </xf>
    <xf numFmtId="0" fontId="9" fillId="0" borderId="0" xfId="22"/>
    <xf numFmtId="0" fontId="22" fillId="2" borderId="0" xfId="2" applyFont="1" applyFill="1" applyAlignment="1">
      <alignment horizontal="center" wrapText="1"/>
    </xf>
    <xf numFmtId="10" fontId="22" fillId="2" borderId="0" xfId="2" applyNumberFormat="1" applyFont="1" applyFill="1" applyAlignment="1">
      <alignment horizontal="center" wrapText="1"/>
    </xf>
    <xf numFmtId="3" fontId="18" fillId="5" borderId="13" xfId="2" applyNumberFormat="1" applyFont="1" applyFill="1" applyBorder="1" applyAlignment="1">
      <alignment horizontal="center" vertical="center" wrapText="1"/>
    </xf>
    <xf numFmtId="0" fontId="18" fillId="5" borderId="13" xfId="2" applyFont="1" applyFill="1" applyBorder="1" applyAlignment="1">
      <alignment horizontal="center" vertical="center" wrapText="1"/>
    </xf>
    <xf numFmtId="10" fontId="18" fillId="5" borderId="13" xfId="2" applyNumberFormat="1" applyFont="1" applyFill="1" applyBorder="1" applyAlignment="1">
      <alignment horizontal="center" vertical="center" wrapText="1"/>
    </xf>
    <xf numFmtId="0" fontId="22" fillId="5" borderId="0" xfId="2" applyFont="1" applyFill="1" applyAlignment="1">
      <alignment horizontal="center"/>
    </xf>
    <xf numFmtId="0" fontId="22" fillId="5" borderId="0" xfId="2" applyFont="1" applyFill="1"/>
    <xf numFmtId="170" fontId="51" fillId="5" borderId="0" xfId="19" applyNumberFormat="1" applyFont="1" applyFill="1" applyAlignment="1">
      <alignment horizontal="center" vertical="center"/>
    </xf>
    <xf numFmtId="0" fontId="18" fillId="5" borderId="0" xfId="2" applyFont="1" applyFill="1" applyAlignment="1">
      <alignment horizontal="center"/>
    </xf>
    <xf numFmtId="0" fontId="18" fillId="5" borderId="0" xfId="2" applyFont="1" applyFill="1"/>
    <xf numFmtId="3" fontId="18" fillId="5" borderId="0" xfId="2" applyNumberFormat="1" applyFont="1" applyFill="1"/>
    <xf numFmtId="0" fontId="41" fillId="0" borderId="0" xfId="2" applyFont="1" applyAlignment="1">
      <alignment horizontal="left"/>
    </xf>
    <xf numFmtId="0" fontId="52" fillId="2" borderId="0" xfId="0" applyFont="1" applyFill="1" applyAlignment="1">
      <alignment horizontal="left"/>
    </xf>
    <xf numFmtId="0" fontId="53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1" fillId="2" borderId="0" xfId="0" applyFont="1" applyFill="1" applyAlignment="1">
      <alignment horizontal="left"/>
    </xf>
    <xf numFmtId="0" fontId="54" fillId="12" borderId="0" xfId="0" applyFont="1" applyFill="1" applyAlignment="1">
      <alignment horizontal="left"/>
    </xf>
    <xf numFmtId="0" fontId="54" fillId="12" borderId="0" xfId="0" applyFont="1" applyFill="1" applyAlignment="1">
      <alignment horizontal="center"/>
    </xf>
    <xf numFmtId="0" fontId="55" fillId="2" borderId="16" xfId="0" applyFont="1" applyFill="1" applyBorder="1" applyAlignment="1">
      <alignment horizontal="left"/>
    </xf>
    <xf numFmtId="0" fontId="55" fillId="2" borderId="16" xfId="0" applyFont="1" applyFill="1" applyBorder="1" applyAlignment="1">
      <alignment horizontal="center"/>
    </xf>
    <xf numFmtId="10" fontId="4" fillId="2" borderId="0" xfId="1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/>
    <xf numFmtId="0" fontId="21" fillId="13" borderId="1" xfId="0" applyFont="1" applyFill="1" applyBorder="1" applyAlignment="1">
      <alignment horizontal="left"/>
    </xf>
    <xf numFmtId="0" fontId="21" fillId="13" borderId="1" xfId="0" applyFont="1" applyFill="1" applyBorder="1" applyAlignment="1">
      <alignment horizontal="left" vertical="center"/>
    </xf>
    <xf numFmtId="0" fontId="56" fillId="2" borderId="0" xfId="0" applyFont="1" applyFill="1" applyAlignment="1">
      <alignment horizontal="left" indent="1"/>
    </xf>
    <xf numFmtId="3" fontId="4" fillId="2" borderId="0" xfId="0" applyNumberFormat="1" applyFont="1" applyFill="1"/>
    <xf numFmtId="10" fontId="4" fillId="0" borderId="0" xfId="0" applyNumberFormat="1" applyFont="1" applyAlignment="1">
      <alignment horizontal="center"/>
    </xf>
    <xf numFmtId="10" fontId="4" fillId="2" borderId="0" xfId="1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52" fillId="2" borderId="0" xfId="8" applyFont="1" applyFill="1"/>
    <xf numFmtId="0" fontId="52" fillId="2" borderId="0" xfId="8" applyFont="1" applyFill="1" applyAlignment="1">
      <alignment horizontal="right"/>
    </xf>
    <xf numFmtId="0" fontId="52" fillId="2" borderId="0" xfId="8" applyFont="1" applyFill="1" applyAlignment="1">
      <alignment horizontal="center" vertical="center"/>
    </xf>
    <xf numFmtId="0" fontId="52" fillId="2" borderId="0" xfId="8" applyFont="1" applyFill="1" applyAlignment="1">
      <alignment horizontal="center"/>
    </xf>
    <xf numFmtId="3" fontId="3" fillId="2" borderId="0" xfId="9" applyNumberFormat="1" applyFont="1" applyAlignment="1">
      <alignment horizontal="right"/>
    </xf>
    <xf numFmtId="3" fontId="3" fillId="2" borderId="0" xfId="9" applyNumberFormat="1" applyFont="1" applyAlignment="1">
      <alignment horizontal="center"/>
    </xf>
    <xf numFmtId="0" fontId="53" fillId="2" borderId="0" xfId="8" applyFont="1" applyFill="1" applyAlignment="1">
      <alignment horizontal="left"/>
    </xf>
    <xf numFmtId="170" fontId="3" fillId="0" borderId="0" xfId="19" applyNumberFormat="1" applyFont="1" applyAlignment="1">
      <alignment horizontal="center" vertical="center"/>
    </xf>
    <xf numFmtId="170" fontId="3" fillId="0" borderId="0" xfId="19" applyNumberFormat="1" applyFont="1"/>
    <xf numFmtId="0" fontId="3" fillId="2" borderId="0" xfId="9" applyFont="1">
      <alignment horizontal="left"/>
    </xf>
    <xf numFmtId="0" fontId="3" fillId="2" borderId="0" xfId="9" applyFont="1" applyAlignment="1">
      <alignment horizontal="right"/>
    </xf>
    <xf numFmtId="0" fontId="3" fillId="2" borderId="0" xfId="9" applyFont="1" applyAlignment="1">
      <alignment horizontal="center" vertical="center"/>
    </xf>
    <xf numFmtId="0" fontId="3" fillId="2" borderId="0" xfId="9" applyFont="1" applyAlignment="1">
      <alignment horizontal="center"/>
    </xf>
    <xf numFmtId="0" fontId="17" fillId="2" borderId="0" xfId="9" applyFont="1">
      <alignment horizontal="left"/>
    </xf>
    <xf numFmtId="3" fontId="52" fillId="0" borderId="0" xfId="9" applyNumberFormat="1" applyFont="1" applyFill="1" applyAlignment="1">
      <alignment horizontal="center" vertical="center"/>
    </xf>
    <xf numFmtId="0" fontId="54" fillId="12" borderId="0" xfId="9" applyFont="1" applyFill="1">
      <alignment horizontal="left"/>
    </xf>
    <xf numFmtId="0" fontId="54" fillId="12" borderId="19" xfId="10" applyNumberFormat="1" applyFont="1" applyFill="1" applyBorder="1" applyAlignment="1">
      <alignment horizontal="center"/>
    </xf>
    <xf numFmtId="0" fontId="54" fillId="12" borderId="0" xfId="10" applyNumberFormat="1" applyFont="1" applyFill="1" applyBorder="1" applyAlignment="1">
      <alignment horizontal="center" vertical="center"/>
    </xf>
    <xf numFmtId="10" fontId="54" fillId="12" borderId="20" xfId="11" applyNumberFormat="1" applyFont="1" applyFill="1" applyBorder="1" applyAlignment="1">
      <alignment horizontal="center"/>
    </xf>
    <xf numFmtId="10" fontId="54" fillId="12" borderId="0" xfId="11" applyNumberFormat="1" applyFont="1" applyFill="1" applyAlignment="1">
      <alignment horizontal="center"/>
    </xf>
    <xf numFmtId="0" fontId="54" fillId="12" borderId="0" xfId="10" applyNumberFormat="1" applyFont="1" applyFill="1" applyBorder="1" applyAlignment="1">
      <alignment horizontal="center"/>
    </xf>
    <xf numFmtId="10" fontId="54" fillId="12" borderId="0" xfId="11" applyNumberFormat="1" applyFont="1" applyFill="1" applyBorder="1" applyAlignment="1">
      <alignment horizontal="center"/>
    </xf>
    <xf numFmtId="0" fontId="52" fillId="9" borderId="0" xfId="10" applyNumberFormat="1" applyFont="1" applyFill="1"/>
    <xf numFmtId="176" fontId="52" fillId="9" borderId="19" xfId="10" applyNumberFormat="1" applyFont="1" applyFill="1" applyBorder="1" applyAlignment="1">
      <alignment horizontal="right"/>
    </xf>
    <xf numFmtId="176" fontId="52" fillId="9" borderId="0" xfId="10" applyNumberFormat="1" applyFont="1" applyFill="1" applyBorder="1" applyAlignment="1">
      <alignment horizontal="right"/>
    </xf>
    <xf numFmtId="10" fontId="52" fillId="9" borderId="0" xfId="11" applyNumberFormat="1" applyFont="1" applyFill="1" applyAlignment="1">
      <alignment horizontal="right"/>
    </xf>
    <xf numFmtId="166" fontId="52" fillId="9" borderId="0" xfId="11" applyNumberFormat="1" applyFont="1" applyFill="1" applyBorder="1" applyAlignment="1">
      <alignment horizontal="center"/>
    </xf>
    <xf numFmtId="166" fontId="52" fillId="9" borderId="20" xfId="11" applyNumberFormat="1" applyFont="1" applyFill="1" applyBorder="1" applyAlignment="1">
      <alignment horizontal="center"/>
    </xf>
    <xf numFmtId="0" fontId="3" fillId="0" borderId="0" xfId="9" applyFont="1" applyFill="1" applyAlignment="1">
      <alignment horizontal="left" indent="1"/>
    </xf>
    <xf numFmtId="176" fontId="3" fillId="0" borderId="19" xfId="10" applyNumberFormat="1" applyFont="1" applyFill="1" applyBorder="1" applyAlignment="1">
      <alignment horizontal="right"/>
    </xf>
    <xf numFmtId="176" fontId="3" fillId="0" borderId="0" xfId="10" applyNumberFormat="1" applyFont="1" applyFill="1" applyBorder="1" applyAlignment="1">
      <alignment horizontal="center" vertical="center"/>
    </xf>
    <xf numFmtId="166" fontId="3" fillId="0" borderId="20" xfId="11" applyNumberFormat="1" applyFont="1" applyFill="1" applyBorder="1" applyAlignment="1">
      <alignment horizontal="center"/>
    </xf>
    <xf numFmtId="10" fontId="3" fillId="0" borderId="0" xfId="11" applyNumberFormat="1" applyFont="1" applyFill="1" applyAlignment="1">
      <alignment horizontal="right"/>
    </xf>
    <xf numFmtId="176" fontId="3" fillId="0" borderId="0" xfId="10" applyNumberFormat="1" applyFont="1" applyFill="1" applyBorder="1" applyAlignment="1">
      <alignment horizontal="right"/>
    </xf>
    <xf numFmtId="166" fontId="3" fillId="0" borderId="0" xfId="11" applyNumberFormat="1" applyFont="1" applyFill="1" applyBorder="1" applyAlignment="1">
      <alignment horizontal="center"/>
    </xf>
    <xf numFmtId="176" fontId="3" fillId="0" borderId="0" xfId="8" applyNumberFormat="1" applyFont="1"/>
    <xf numFmtId="10" fontId="3" fillId="0" borderId="20" xfId="11" applyNumberFormat="1" applyFont="1" applyFill="1" applyBorder="1" applyAlignment="1">
      <alignment horizontal="center"/>
    </xf>
    <xf numFmtId="177" fontId="3" fillId="0" borderId="20" xfId="11" applyNumberFormat="1" applyFont="1" applyFill="1" applyBorder="1" applyAlignment="1">
      <alignment horizontal="center"/>
    </xf>
    <xf numFmtId="178" fontId="3" fillId="0" borderId="20" xfId="11" applyNumberFormat="1" applyFont="1" applyFill="1" applyBorder="1" applyAlignment="1">
      <alignment horizontal="center"/>
    </xf>
    <xf numFmtId="179" fontId="3" fillId="0" borderId="20" xfId="11" applyNumberFormat="1" applyFont="1" applyFill="1" applyBorder="1" applyAlignment="1">
      <alignment horizontal="center"/>
    </xf>
    <xf numFmtId="180" fontId="3" fillId="0" borderId="20" xfId="11" applyNumberFormat="1" applyFont="1" applyFill="1" applyBorder="1" applyAlignment="1">
      <alignment horizontal="center"/>
    </xf>
    <xf numFmtId="176" fontId="52" fillId="9" borderId="19" xfId="10" applyNumberFormat="1" applyFont="1" applyFill="1" applyBorder="1" applyAlignment="1">
      <alignment horizontal="center"/>
    </xf>
    <xf numFmtId="176" fontId="52" fillId="9" borderId="0" xfId="10" applyNumberFormat="1" applyFont="1" applyFill="1" applyBorder="1" applyAlignment="1">
      <alignment horizontal="center" vertical="center"/>
    </xf>
    <xf numFmtId="10" fontId="52" fillId="9" borderId="0" xfId="11" applyNumberFormat="1" applyFont="1" applyFill="1" applyAlignment="1">
      <alignment horizontal="center"/>
    </xf>
    <xf numFmtId="176" fontId="52" fillId="9" borderId="0" xfId="10" applyNumberFormat="1" applyFont="1" applyFill="1" applyBorder="1" applyAlignment="1">
      <alignment horizontal="center"/>
    </xf>
    <xf numFmtId="0" fontId="3" fillId="0" borderId="0" xfId="10" applyNumberFormat="1" applyFont="1" applyFill="1" applyAlignment="1">
      <alignment horizontal="left" indent="1"/>
    </xf>
    <xf numFmtId="176" fontId="3" fillId="0" borderId="19" xfId="10" applyNumberFormat="1" applyFont="1" applyFill="1" applyBorder="1" applyAlignment="1">
      <alignment horizontal="center"/>
    </xf>
    <xf numFmtId="170" fontId="4" fillId="0" borderId="0" xfId="0" applyNumberFormat="1" applyFont="1" applyAlignment="1">
      <alignment horizontal="center" vertical="center"/>
    </xf>
    <xf numFmtId="10" fontId="3" fillId="0" borderId="0" xfId="11" applyNumberFormat="1" applyFont="1" applyFill="1" applyAlignment="1">
      <alignment horizontal="center"/>
    </xf>
    <xf numFmtId="176" fontId="3" fillId="0" borderId="0" xfId="10" applyNumberFormat="1" applyFont="1" applyFill="1" applyBorder="1" applyAlignment="1">
      <alignment horizontal="center"/>
    </xf>
    <xf numFmtId="176" fontId="3" fillId="0" borderId="21" xfId="10" applyNumberFormat="1" applyFont="1" applyFill="1" applyBorder="1" applyAlignment="1">
      <alignment horizontal="center"/>
    </xf>
    <xf numFmtId="170" fontId="4" fillId="0" borderId="6" xfId="0" applyNumberFormat="1" applyFont="1" applyBorder="1" applyAlignment="1">
      <alignment horizontal="center" vertical="center"/>
    </xf>
    <xf numFmtId="166" fontId="3" fillId="0" borderId="22" xfId="11" applyNumberFormat="1" applyFont="1" applyFill="1" applyBorder="1" applyAlignment="1">
      <alignment horizontal="center"/>
    </xf>
    <xf numFmtId="176" fontId="3" fillId="0" borderId="6" xfId="10" applyNumberFormat="1" applyFont="1" applyFill="1" applyBorder="1" applyAlignment="1">
      <alignment horizontal="center"/>
    </xf>
    <xf numFmtId="166" fontId="3" fillId="0" borderId="6" xfId="11" applyNumberFormat="1" applyFont="1" applyFill="1" applyBorder="1" applyAlignment="1">
      <alignment horizontal="center"/>
    </xf>
    <xf numFmtId="0" fontId="3" fillId="2" borderId="0" xfId="9" applyFont="1" applyAlignment="1">
      <alignment horizontal="left" indent="1"/>
    </xf>
    <xf numFmtId="176" fontId="3" fillId="0" borderId="0" xfId="10" applyNumberFormat="1" applyFont="1" applyAlignment="1">
      <alignment horizontal="right"/>
    </xf>
    <xf numFmtId="176" fontId="3" fillId="0" borderId="0" xfId="10" applyNumberFormat="1" applyFont="1" applyAlignment="1">
      <alignment horizontal="center" vertical="center"/>
    </xf>
    <xf numFmtId="10" fontId="3" fillId="2" borderId="0" xfId="11" applyNumberFormat="1" applyFont="1" applyFill="1" applyAlignment="1">
      <alignment horizontal="center"/>
    </xf>
    <xf numFmtId="176" fontId="3" fillId="0" borderId="0" xfId="10" applyNumberFormat="1" applyFont="1" applyAlignment="1">
      <alignment horizontal="center"/>
    </xf>
    <xf numFmtId="3" fontId="3" fillId="2" borderId="17" xfId="9" applyNumberFormat="1" applyFont="1" applyBorder="1" applyAlignment="1">
      <alignment horizontal="right"/>
    </xf>
    <xf numFmtId="3" fontId="3" fillId="2" borderId="17" xfId="9" applyNumberFormat="1" applyFont="1" applyBorder="1" applyAlignment="1">
      <alignment horizontal="center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Fill="1" applyBorder="1" applyAlignment="1">
      <alignment horizontal="right"/>
    </xf>
    <xf numFmtId="0" fontId="3" fillId="0" borderId="6" xfId="9" applyFont="1" applyFill="1" applyBorder="1" applyAlignment="1">
      <alignment horizontal="center" vertical="center"/>
    </xf>
    <xf numFmtId="0" fontId="3" fillId="0" borderId="6" xfId="9" applyFont="1" applyFill="1" applyBorder="1" applyAlignment="1">
      <alignment horizontal="center"/>
    </xf>
    <xf numFmtId="3" fontId="3" fillId="0" borderId="6" xfId="9" applyNumberFormat="1" applyFont="1" applyFill="1" applyBorder="1" applyAlignment="1">
      <alignment horizontal="right"/>
    </xf>
    <xf numFmtId="3" fontId="3" fillId="2" borderId="6" xfId="9" applyNumberFormat="1" applyFont="1" applyBorder="1" applyAlignment="1">
      <alignment horizontal="right"/>
    </xf>
    <xf numFmtId="3" fontId="3" fillId="2" borderId="6" xfId="9" applyNumberFormat="1" applyFont="1" applyBorder="1" applyAlignment="1">
      <alignment horizontal="center"/>
    </xf>
    <xf numFmtId="0" fontId="52" fillId="2" borderId="0" xfId="12" applyFont="1" applyFill="1"/>
    <xf numFmtId="0" fontId="53" fillId="2" borderId="0" xfId="12" applyFont="1" applyFill="1" applyAlignment="1">
      <alignment horizontal="left"/>
    </xf>
    <xf numFmtId="0" fontId="4" fillId="0" borderId="0" xfId="12" applyFont="1" applyAlignment="1">
      <alignment horizontal="center"/>
    </xf>
    <xf numFmtId="0" fontId="52" fillId="0" borderId="0" xfId="12" applyFont="1" applyAlignment="1">
      <alignment horizontal="center"/>
    </xf>
    <xf numFmtId="0" fontId="54" fillId="14" borderId="0" xfId="12" applyFont="1" applyFill="1" applyAlignment="1">
      <alignment horizontal="left"/>
    </xf>
    <xf numFmtId="0" fontId="54" fillId="14" borderId="19" xfId="12" applyFont="1" applyFill="1" applyBorder="1" applyAlignment="1">
      <alignment horizontal="center" vertical="center" wrapText="1"/>
    </xf>
    <xf numFmtId="0" fontId="54" fillId="14" borderId="0" xfId="12" applyFont="1" applyFill="1" applyAlignment="1">
      <alignment horizontal="center" vertical="center" wrapText="1"/>
    </xf>
    <xf numFmtId="0" fontId="54" fillId="14" borderId="20" xfId="12" applyFont="1" applyFill="1" applyBorder="1" applyAlignment="1">
      <alignment horizontal="center" vertical="center" wrapText="1"/>
    </xf>
    <xf numFmtId="0" fontId="21" fillId="15" borderId="0" xfId="12" applyFont="1" applyFill="1" applyAlignment="1">
      <alignment horizontal="left"/>
    </xf>
    <xf numFmtId="176" fontId="21" fillId="15" borderId="19" xfId="12" applyNumberFormat="1" applyFont="1" applyFill="1" applyBorder="1" applyAlignment="1">
      <alignment horizontal="center" vertical="center" wrapText="1"/>
    </xf>
    <xf numFmtId="176" fontId="21" fillId="15" borderId="0" xfId="12" applyNumberFormat="1" applyFont="1" applyFill="1" applyAlignment="1">
      <alignment horizontal="center" vertical="center" wrapText="1"/>
    </xf>
    <xf numFmtId="166" fontId="21" fillId="15" borderId="20" xfId="11" applyNumberFormat="1" applyFont="1" applyFill="1" applyBorder="1" applyAlignment="1">
      <alignment horizontal="center" vertical="center" wrapText="1"/>
    </xf>
    <xf numFmtId="10" fontId="21" fillId="15" borderId="0" xfId="11" applyNumberFormat="1" applyFont="1" applyFill="1" applyAlignment="1">
      <alignment horizontal="center" vertical="center" wrapText="1"/>
    </xf>
    <xf numFmtId="166" fontId="21" fillId="15" borderId="0" xfId="11" applyNumberFormat="1" applyFont="1" applyFill="1" applyAlignment="1">
      <alignment horizontal="center" vertical="center" wrapText="1"/>
    </xf>
    <xf numFmtId="176" fontId="4" fillId="0" borderId="19" xfId="12" applyNumberFormat="1" applyFont="1" applyBorder="1" applyAlignment="1">
      <alignment horizontal="center" vertical="center" wrapText="1"/>
    </xf>
    <xf numFmtId="176" fontId="4" fillId="0" borderId="0" xfId="12" applyNumberFormat="1" applyFont="1" applyAlignment="1">
      <alignment horizontal="center" vertical="center" wrapText="1"/>
    </xf>
    <xf numFmtId="166" fontId="4" fillId="0" borderId="20" xfId="11" applyNumberFormat="1" applyFont="1" applyBorder="1" applyAlignment="1">
      <alignment horizontal="center" vertical="center" wrapText="1"/>
    </xf>
    <xf numFmtId="176" fontId="4" fillId="0" borderId="0" xfId="11" applyNumberFormat="1" applyFont="1" applyAlignment="1">
      <alignment horizontal="center" vertical="center" wrapText="1"/>
    </xf>
    <xf numFmtId="170" fontId="3" fillId="0" borderId="19" xfId="0" applyNumberFormat="1" applyFont="1" applyBorder="1"/>
    <xf numFmtId="166" fontId="4" fillId="0" borderId="0" xfId="11" applyNumberFormat="1" applyFont="1" applyFill="1" applyAlignment="1">
      <alignment horizontal="center" vertical="center" wrapText="1"/>
    </xf>
    <xf numFmtId="176" fontId="4" fillId="0" borderId="0" xfId="12" applyNumberFormat="1" applyFont="1" applyAlignment="1">
      <alignment vertical="center" wrapText="1"/>
    </xf>
    <xf numFmtId="10" fontId="4" fillId="0" borderId="20" xfId="11" applyNumberFormat="1" applyFont="1" applyBorder="1" applyAlignment="1">
      <alignment horizontal="center" vertical="center" wrapText="1"/>
    </xf>
    <xf numFmtId="176" fontId="4" fillId="0" borderId="19" xfId="12" applyNumberFormat="1" applyFont="1" applyBorder="1" applyAlignment="1">
      <alignment vertical="center" wrapText="1"/>
    </xf>
    <xf numFmtId="0" fontId="3" fillId="0" borderId="0" xfId="12" applyFont="1"/>
    <xf numFmtId="176" fontId="3" fillId="0" borderId="19" xfId="12" applyNumberFormat="1" applyFont="1" applyBorder="1" applyAlignment="1">
      <alignment horizontal="center" vertical="center" wrapText="1"/>
    </xf>
    <xf numFmtId="176" fontId="3" fillId="0" borderId="0" xfId="12" applyNumberFormat="1" applyFont="1" applyAlignment="1">
      <alignment horizontal="center" vertical="center" wrapText="1"/>
    </xf>
    <xf numFmtId="10" fontId="3" fillId="0" borderId="0" xfId="11" applyNumberFormat="1" applyFont="1" applyAlignment="1">
      <alignment horizontal="center" vertical="center" wrapText="1"/>
    </xf>
    <xf numFmtId="166" fontId="3" fillId="0" borderId="20" xfId="11" applyNumberFormat="1" applyFont="1" applyBorder="1" applyAlignment="1">
      <alignment horizontal="center" vertical="center" wrapText="1"/>
    </xf>
    <xf numFmtId="176" fontId="3" fillId="0" borderId="19" xfId="12" applyNumberFormat="1" applyFont="1" applyBorder="1" applyAlignment="1">
      <alignment horizontal="right" vertical="center" wrapText="1"/>
    </xf>
    <xf numFmtId="176" fontId="3" fillId="0" borderId="0" xfId="12" applyNumberFormat="1" applyFont="1" applyAlignment="1">
      <alignment horizontal="right" vertical="center" wrapText="1"/>
    </xf>
    <xf numFmtId="10" fontId="4" fillId="0" borderId="0" xfId="11" applyNumberFormat="1" applyFont="1" applyAlignment="1">
      <alignment horizontal="center" vertical="center" wrapText="1"/>
    </xf>
    <xf numFmtId="0" fontId="3" fillId="0" borderId="0" xfId="12" applyFont="1" applyAlignment="1">
      <alignment vertical="center"/>
    </xf>
    <xf numFmtId="10" fontId="3" fillId="0" borderId="0" xfId="11" applyNumberFormat="1" applyFont="1" applyFill="1" applyAlignment="1">
      <alignment horizontal="center" vertical="center" wrapText="1"/>
    </xf>
    <xf numFmtId="166" fontId="3" fillId="0" borderId="20" xfId="11" applyNumberFormat="1" applyFont="1" applyFill="1" applyBorder="1" applyAlignment="1">
      <alignment horizontal="center" vertical="center" wrapText="1"/>
    </xf>
    <xf numFmtId="166" fontId="4" fillId="0" borderId="20" xfId="11" applyNumberFormat="1" applyFont="1" applyFill="1" applyBorder="1" applyAlignment="1">
      <alignment horizontal="center" vertical="center" wrapText="1"/>
    </xf>
    <xf numFmtId="10" fontId="4" fillId="0" borderId="0" xfId="11" applyNumberFormat="1" applyFont="1" applyFill="1" applyAlignment="1">
      <alignment horizontal="center" vertical="center" wrapText="1"/>
    </xf>
    <xf numFmtId="10" fontId="4" fillId="0" borderId="0" xfId="11" applyNumberFormat="1" applyFont="1" applyFill="1" applyBorder="1" applyAlignment="1">
      <alignment horizontal="center" vertical="center" wrapText="1"/>
    </xf>
    <xf numFmtId="0" fontId="3" fillId="0" borderId="20" xfId="12" applyFont="1" applyBorder="1" applyAlignment="1">
      <alignment vertical="center"/>
    </xf>
    <xf numFmtId="181" fontId="0" fillId="0" borderId="0" xfId="0" applyNumberFormat="1"/>
    <xf numFmtId="176" fontId="0" fillId="0" borderId="0" xfId="0" applyNumberFormat="1"/>
    <xf numFmtId="170" fontId="4" fillId="0" borderId="0" xfId="19" applyNumberFormat="1" applyFont="1"/>
    <xf numFmtId="0" fontId="54" fillId="12" borderId="0" xfId="12" applyFont="1" applyFill="1" applyAlignment="1">
      <alignment horizontal="left" vertical="center" wrapText="1"/>
    </xf>
    <xf numFmtId="0" fontId="54" fillId="12" borderId="19" xfId="12" applyFont="1" applyFill="1" applyBorder="1" applyAlignment="1">
      <alignment horizontal="center" vertical="center" wrapText="1"/>
    </xf>
    <xf numFmtId="0" fontId="54" fillId="12" borderId="0" xfId="12" applyFont="1" applyFill="1" applyAlignment="1">
      <alignment horizontal="center" vertical="center" wrapText="1"/>
    </xf>
    <xf numFmtId="0" fontId="54" fillId="12" borderId="20" xfId="12" applyFont="1" applyFill="1" applyBorder="1" applyAlignment="1">
      <alignment horizontal="center" vertical="center" wrapText="1"/>
    </xf>
    <xf numFmtId="0" fontId="52" fillId="15" borderId="0" xfId="12" applyFont="1" applyFill="1" applyAlignment="1">
      <alignment horizontal="left" vertical="center" wrapText="1"/>
    </xf>
    <xf numFmtId="176" fontId="52" fillId="15" borderId="19" xfId="13" applyNumberFormat="1" applyFont="1" applyFill="1" applyBorder="1" applyAlignment="1">
      <alignment horizontal="center" vertical="center" wrapText="1"/>
    </xf>
    <xf numFmtId="176" fontId="52" fillId="15" borderId="0" xfId="13" applyNumberFormat="1" applyFont="1" applyFill="1" applyBorder="1" applyAlignment="1">
      <alignment horizontal="center" vertical="center" wrapText="1"/>
    </xf>
    <xf numFmtId="166" fontId="52" fillId="15" borderId="20" xfId="11" applyNumberFormat="1" applyFont="1" applyFill="1" applyBorder="1" applyAlignment="1">
      <alignment horizontal="center" vertical="center" wrapText="1"/>
    </xf>
    <xf numFmtId="10" fontId="52" fillId="15" borderId="0" xfId="11" applyNumberFormat="1" applyFont="1" applyFill="1" applyAlignment="1">
      <alignment horizontal="center" vertical="center" wrapText="1"/>
    </xf>
    <xf numFmtId="166" fontId="52" fillId="15" borderId="0" xfId="11" applyNumberFormat="1" applyFont="1" applyFill="1" applyBorder="1" applyAlignment="1">
      <alignment horizontal="center" vertical="center" wrapText="1"/>
    </xf>
    <xf numFmtId="0" fontId="4" fillId="0" borderId="0" xfId="12" applyFont="1" applyAlignment="1">
      <alignment horizontal="left" vertical="center" wrapText="1"/>
    </xf>
    <xf numFmtId="176" fontId="3" fillId="0" borderId="19" xfId="13" applyNumberFormat="1" applyFont="1" applyBorder="1" applyAlignment="1">
      <alignment horizontal="center" vertical="center" wrapText="1"/>
    </xf>
    <xf numFmtId="176" fontId="3" fillId="0" borderId="0" xfId="13" applyNumberFormat="1" applyFont="1" applyBorder="1" applyAlignment="1">
      <alignment horizontal="center" vertical="center" wrapText="1"/>
    </xf>
    <xf numFmtId="10" fontId="52" fillId="0" borderId="0" xfId="11" applyNumberFormat="1" applyFont="1" applyAlignment="1">
      <alignment horizontal="center" vertical="center" wrapText="1"/>
    </xf>
    <xf numFmtId="166" fontId="3" fillId="0" borderId="0" xfId="11" applyNumberFormat="1" applyFont="1" applyBorder="1" applyAlignment="1">
      <alignment horizontal="center" vertical="center" wrapText="1"/>
    </xf>
    <xf numFmtId="0" fontId="3" fillId="0" borderId="0" xfId="12" applyFont="1" applyAlignment="1">
      <alignment horizontal="left" vertical="center" wrapText="1"/>
    </xf>
    <xf numFmtId="0" fontId="21" fillId="15" borderId="0" xfId="12" applyFont="1" applyFill="1" applyAlignment="1">
      <alignment horizontal="left" vertical="center" wrapText="1"/>
    </xf>
    <xf numFmtId="176" fontId="21" fillId="15" borderId="19" xfId="13" applyNumberFormat="1" applyFont="1" applyFill="1" applyBorder="1" applyAlignment="1">
      <alignment horizontal="center" vertical="center" wrapText="1"/>
    </xf>
    <xf numFmtId="176" fontId="21" fillId="15" borderId="0" xfId="13" applyNumberFormat="1" applyFont="1" applyFill="1" applyBorder="1" applyAlignment="1">
      <alignment horizontal="center" vertical="center" wrapText="1"/>
    </xf>
    <xf numFmtId="166" fontId="21" fillId="15" borderId="0" xfId="11" applyNumberFormat="1" applyFont="1" applyFill="1" applyBorder="1" applyAlignment="1">
      <alignment horizontal="center" vertical="center" wrapText="1"/>
    </xf>
    <xf numFmtId="176" fontId="4" fillId="0" borderId="21" xfId="13" applyNumberFormat="1" applyFont="1" applyBorder="1" applyAlignment="1">
      <alignment horizontal="center" vertical="center" wrapText="1"/>
    </xf>
    <xf numFmtId="176" fontId="4" fillId="0" borderId="6" xfId="13" applyNumberFormat="1" applyFont="1" applyBorder="1" applyAlignment="1">
      <alignment horizontal="center" vertical="center" wrapText="1"/>
    </xf>
    <xf numFmtId="166" fontId="3" fillId="0" borderId="22" xfId="11" applyNumberFormat="1" applyFont="1" applyBorder="1" applyAlignment="1">
      <alignment horizontal="center" vertical="center" wrapText="1"/>
    </xf>
    <xf numFmtId="166" fontId="4" fillId="0" borderId="6" xfId="11" applyNumberFormat="1" applyFont="1" applyBorder="1" applyAlignment="1">
      <alignment horizontal="center" vertical="center" wrapText="1"/>
    </xf>
    <xf numFmtId="166" fontId="4" fillId="0" borderId="22" xfId="11" applyNumberFormat="1" applyFont="1" applyBorder="1" applyAlignment="1">
      <alignment horizontal="center" vertical="center" wrapText="1"/>
    </xf>
    <xf numFmtId="0" fontId="2" fillId="0" borderId="0" xfId="12" applyAlignment="1">
      <alignment vertical="center"/>
    </xf>
    <xf numFmtId="0" fontId="3" fillId="2" borderId="6" xfId="9" applyFont="1" applyBorder="1" applyAlignment="1">
      <alignment horizontal="left" vertical="top"/>
    </xf>
    <xf numFmtId="3" fontId="3" fillId="2" borderId="6" xfId="9" applyNumberFormat="1" applyFont="1" applyBorder="1" applyAlignment="1">
      <alignment horizontal="left" vertical="top"/>
    </xf>
    <xf numFmtId="0" fontId="2" fillId="0" borderId="6" xfId="12" applyBorder="1"/>
    <xf numFmtId="0" fontId="57" fillId="2" borderId="0" xfId="0" applyFont="1" applyFill="1" applyAlignment="1">
      <alignment horizontal="left"/>
    </xf>
    <xf numFmtId="0" fontId="54" fillId="12" borderId="0" xfId="0" applyFont="1" applyFill="1" applyAlignment="1">
      <alignment horizontal="left" vertical="center"/>
    </xf>
    <xf numFmtId="0" fontId="54" fillId="12" borderId="0" xfId="0" applyFont="1" applyFill="1" applyAlignment="1">
      <alignment horizontal="right" vertical="center"/>
    </xf>
    <xf numFmtId="0" fontId="54" fillId="12" borderId="0" xfId="0" applyFont="1" applyFill="1" applyAlignment="1">
      <alignment horizontal="right" vertical="center" indent="1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indent="1"/>
    </xf>
    <xf numFmtId="170" fontId="4" fillId="2" borderId="0" xfId="19" applyNumberFormat="1" applyFont="1" applyFill="1" applyAlignment="1">
      <alignment horizontal="center" vertical="center"/>
    </xf>
    <xf numFmtId="3" fontId="0" fillId="2" borderId="0" xfId="0" applyNumberFormat="1" applyFill="1"/>
    <xf numFmtId="0" fontId="17" fillId="12" borderId="0" xfId="0" applyFont="1" applyFill="1" applyAlignment="1">
      <alignment horizontal="left" wrapText="1"/>
    </xf>
    <xf numFmtId="172" fontId="54" fillId="12" borderId="0" xfId="19" applyNumberFormat="1" applyFont="1" applyFill="1" applyAlignment="1">
      <alignment horizontal="center" vertical="center"/>
    </xf>
    <xf numFmtId="0" fontId="4" fillId="0" borderId="0" xfId="0" applyFont="1" applyAlignment="1">
      <alignment horizontal="left" indent="1"/>
    </xf>
    <xf numFmtId="172" fontId="4" fillId="0" borderId="0" xfId="19" applyNumberFormat="1" applyFont="1" applyFill="1" applyAlignment="1">
      <alignment horizontal="center"/>
    </xf>
    <xf numFmtId="43" fontId="4" fillId="0" borderId="0" xfId="19" applyFont="1" applyFill="1" applyAlignment="1">
      <alignment horizontal="center"/>
    </xf>
    <xf numFmtId="182" fontId="4" fillId="0" borderId="0" xfId="19" applyNumberFormat="1" applyFont="1" applyFill="1" applyAlignment="1">
      <alignment horizontal="center"/>
    </xf>
    <xf numFmtId="172" fontId="4" fillId="2" borderId="0" xfId="19" applyNumberFormat="1" applyFont="1" applyFill="1" applyAlignment="1">
      <alignment horizontal="center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166" fontId="21" fillId="0" borderId="0" xfId="0" applyNumberFormat="1" applyFont="1" applyAlignment="1">
      <alignment horizontal="right" vertical="center"/>
    </xf>
    <xf numFmtId="166" fontId="21" fillId="2" borderId="0" xfId="0" applyNumberFormat="1" applyFont="1" applyFill="1" applyAlignment="1">
      <alignment horizontal="right" vertical="center"/>
    </xf>
    <xf numFmtId="43" fontId="21" fillId="0" borderId="0" xfId="19" applyFont="1" applyFill="1" applyAlignment="1">
      <alignment horizontal="center"/>
    </xf>
    <xf numFmtId="183" fontId="21" fillId="2" borderId="0" xfId="19" applyNumberFormat="1" applyFont="1" applyFill="1" applyAlignment="1">
      <alignment horizontal="center"/>
    </xf>
    <xf numFmtId="14" fontId="0" fillId="2" borderId="0" xfId="0" applyNumberFormat="1" applyFill="1" applyAlignment="1">
      <alignment horizontal="left"/>
    </xf>
    <xf numFmtId="0" fontId="17" fillId="12" borderId="0" xfId="0" applyFont="1" applyFill="1" applyAlignment="1">
      <alignment horizontal="left"/>
    </xf>
    <xf numFmtId="0" fontId="17" fillId="1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68" fontId="4" fillId="2" borderId="0" xfId="0" applyNumberFormat="1" applyFont="1" applyFill="1" applyAlignment="1">
      <alignment horizontal="center"/>
    </xf>
    <xf numFmtId="43" fontId="54" fillId="12" borderId="0" xfId="19" applyFont="1" applyFill="1" applyAlignment="1">
      <alignment horizontal="center" vertical="center"/>
    </xf>
    <xf numFmtId="172" fontId="4" fillId="2" borderId="0" xfId="0" applyNumberFormat="1" applyFont="1" applyFill="1" applyAlignment="1">
      <alignment horizontal="center"/>
    </xf>
    <xf numFmtId="43" fontId="4" fillId="2" borderId="0" xfId="19" applyFont="1" applyFill="1" applyAlignment="1">
      <alignment horizontal="center"/>
    </xf>
    <xf numFmtId="0" fontId="21" fillId="0" borderId="1" xfId="0" applyFont="1" applyBorder="1" applyAlignment="1">
      <alignment horizontal="left" indent="1"/>
    </xf>
    <xf numFmtId="0" fontId="21" fillId="0" borderId="0" xfId="0" applyFont="1" applyAlignment="1">
      <alignment horizontal="left" indent="1"/>
    </xf>
    <xf numFmtId="172" fontId="4" fillId="0" borderId="0" xfId="29" applyNumberFormat="1" applyFont="1" applyAlignment="1">
      <alignment horizontal="center" vertical="center" wrapText="1"/>
    </xf>
    <xf numFmtId="172" fontId="4" fillId="0" borderId="0" xfId="19" applyNumberFormat="1" applyFont="1" applyAlignment="1">
      <alignment horizontal="center" vertical="center" wrapText="1"/>
    </xf>
    <xf numFmtId="172" fontId="4" fillId="0" borderId="0" xfId="19" applyNumberFormat="1" applyFont="1" applyAlignment="1">
      <alignment horizontal="center"/>
    </xf>
    <xf numFmtId="172" fontId="0" fillId="2" borderId="0" xfId="19" applyNumberFormat="1" applyFont="1" applyFill="1" applyAlignment="1">
      <alignment horizontal="center"/>
    </xf>
    <xf numFmtId="172" fontId="0" fillId="2" borderId="0" xfId="19" applyNumberFormat="1" applyFont="1" applyFill="1"/>
    <xf numFmtId="10" fontId="21" fillId="0" borderId="0" xfId="0" applyNumberFormat="1" applyFont="1" applyAlignment="1">
      <alignment horizontal="center"/>
    </xf>
    <xf numFmtId="0" fontId="21" fillId="2" borderId="1" xfId="0" applyFont="1" applyFill="1" applyBorder="1" applyAlignment="1">
      <alignment horizontal="left" indent="1"/>
    </xf>
    <xf numFmtId="166" fontId="21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52" fillId="2" borderId="0" xfId="0" applyFont="1" applyFill="1"/>
    <xf numFmtId="0" fontId="54" fillId="16" borderId="0" xfId="9" applyFont="1" applyFill="1" applyAlignment="1">
      <alignment horizontal="left" vertical="center"/>
    </xf>
    <xf numFmtId="0" fontId="54" fillId="16" borderId="0" xfId="9" applyFont="1" applyFill="1" applyAlignment="1">
      <alignment horizontal="center" vertical="center"/>
    </xf>
    <xf numFmtId="0" fontId="6" fillId="2" borderId="0" xfId="9" applyAlignment="1">
      <alignment horizontal="left" vertical="center"/>
    </xf>
    <xf numFmtId="0" fontId="58" fillId="16" borderId="0" xfId="9" applyFont="1" applyFill="1">
      <alignment horizontal="left"/>
    </xf>
    <xf numFmtId="0" fontId="58" fillId="16" borderId="0" xfId="9" applyFont="1" applyFill="1" applyAlignment="1">
      <alignment horizontal="center"/>
    </xf>
    <xf numFmtId="0" fontId="58" fillId="16" borderId="0" xfId="9" applyFont="1" applyFill="1" applyAlignment="1">
      <alignment horizontal="center" vertical="center"/>
    </xf>
    <xf numFmtId="3" fontId="4" fillId="9" borderId="0" xfId="9" applyNumberFormat="1" applyFont="1" applyFill="1">
      <alignment horizontal="left"/>
    </xf>
    <xf numFmtId="3" fontId="4" fillId="9" borderId="0" xfId="9" applyNumberFormat="1" applyFont="1" applyFill="1" applyAlignment="1">
      <alignment horizontal="right"/>
    </xf>
    <xf numFmtId="181" fontId="4" fillId="9" borderId="0" xfId="4" applyNumberFormat="1" applyFont="1" applyFill="1" applyBorder="1" applyAlignment="1">
      <alignment horizontal="right"/>
    </xf>
    <xf numFmtId="181" fontId="4" fillId="9" borderId="24" xfId="4" applyNumberFormat="1" applyFont="1" applyFill="1" applyBorder="1" applyAlignment="1">
      <alignment horizontal="center"/>
    </xf>
    <xf numFmtId="166" fontId="4" fillId="9" borderId="0" xfId="1" applyNumberFormat="1" applyFont="1" applyFill="1" applyBorder="1" applyAlignment="1">
      <alignment horizontal="center"/>
    </xf>
    <xf numFmtId="43" fontId="6" fillId="2" borderId="0" xfId="19" applyFont="1" applyFill="1" applyAlignment="1">
      <alignment horizontal="left"/>
    </xf>
    <xf numFmtId="43" fontId="6" fillId="2" borderId="0" xfId="9" applyNumberFormat="1">
      <alignment horizontal="left"/>
    </xf>
    <xf numFmtId="3" fontId="4" fillId="2" borderId="0" xfId="9" applyNumberFormat="1" applyFont="1">
      <alignment horizontal="left"/>
    </xf>
    <xf numFmtId="3" fontId="4" fillId="2" borderId="0" xfId="9" applyNumberFormat="1" applyFont="1" applyAlignment="1">
      <alignment horizontal="right"/>
    </xf>
    <xf numFmtId="181" fontId="4" fillId="2" borderId="0" xfId="4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center"/>
    </xf>
    <xf numFmtId="0" fontId="5" fillId="0" borderId="0" xfId="8"/>
    <xf numFmtId="181" fontId="4" fillId="0" borderId="0" xfId="4" applyNumberFormat="1" applyFont="1" applyFill="1" applyBorder="1" applyAlignment="1">
      <alignment horizontal="right"/>
    </xf>
    <xf numFmtId="0" fontId="6" fillId="0" borderId="0" xfId="9" applyFill="1">
      <alignment horizontal="left"/>
    </xf>
    <xf numFmtId="10" fontId="6" fillId="0" borderId="0" xfId="1" applyNumberFormat="1" applyFont="1" applyFill="1" applyBorder="1" applyAlignment="1">
      <alignment horizontal="center"/>
    </xf>
    <xf numFmtId="3" fontId="4" fillId="2" borderId="0" xfId="9" applyNumberFormat="1" applyFont="1" applyAlignment="1">
      <alignment horizontal="center"/>
    </xf>
    <xf numFmtId="0" fontId="4" fillId="2" borderId="0" xfId="9" applyFont="1" applyAlignment="1">
      <alignment horizontal="center"/>
    </xf>
    <xf numFmtId="181" fontId="4" fillId="2" borderId="0" xfId="4" applyNumberFormat="1" applyFont="1" applyFill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166" fontId="4" fillId="2" borderId="0" xfId="1" applyNumberFormat="1" applyFont="1" applyFill="1" applyAlignment="1">
      <alignment horizontal="center"/>
    </xf>
    <xf numFmtId="3" fontId="21" fillId="2" borderId="1" xfId="9" applyNumberFormat="1" applyFont="1" applyBorder="1">
      <alignment horizontal="left"/>
    </xf>
    <xf numFmtId="3" fontId="21" fillId="2" borderId="1" xfId="9" applyNumberFormat="1" applyFont="1" applyBorder="1" applyAlignment="1">
      <alignment horizontal="right"/>
    </xf>
    <xf numFmtId="166" fontId="21" fillId="2" borderId="1" xfId="1" applyNumberFormat="1" applyFont="1" applyFill="1" applyBorder="1" applyAlignment="1">
      <alignment horizontal="center"/>
    </xf>
    <xf numFmtId="3" fontId="55" fillId="2" borderId="0" xfId="9" applyNumberFormat="1" applyFont="1">
      <alignment horizontal="left"/>
    </xf>
    <xf numFmtId="3" fontId="21" fillId="2" borderId="0" xfId="9" applyNumberFormat="1" applyFont="1" applyAlignment="1">
      <alignment horizontal="right"/>
    </xf>
    <xf numFmtId="3" fontId="21" fillId="2" borderId="0" xfId="9" applyNumberFormat="1" applyFont="1" applyAlignment="1">
      <alignment horizontal="center"/>
    </xf>
    <xf numFmtId="0" fontId="4" fillId="2" borderId="0" xfId="9" applyFont="1">
      <alignment horizontal="left"/>
    </xf>
    <xf numFmtId="166" fontId="6" fillId="2" borderId="0" xfId="9" applyNumberFormat="1">
      <alignment horizontal="left"/>
    </xf>
    <xf numFmtId="3" fontId="21" fillId="2" borderId="1" xfId="9" applyNumberFormat="1" applyFont="1" applyBorder="1" applyAlignment="1">
      <alignment horizontal="left" vertical="center" wrapText="1"/>
    </xf>
    <xf numFmtId="3" fontId="21" fillId="2" borderId="1" xfId="9" applyNumberFormat="1" applyFont="1" applyBorder="1" applyAlignment="1">
      <alignment horizontal="right" vertical="center"/>
    </xf>
    <xf numFmtId="0" fontId="4" fillId="2" borderId="1" xfId="9" applyFont="1" applyBorder="1">
      <alignment horizontal="left"/>
    </xf>
    <xf numFmtId="170" fontId="0" fillId="0" borderId="0" xfId="19" applyNumberFormat="1" applyFont="1" applyFill="1" applyBorder="1" applyAlignment="1">
      <alignment vertical="center"/>
    </xf>
    <xf numFmtId="170" fontId="0" fillId="0" borderId="0" xfId="19" applyNumberFormat="1" applyFont="1"/>
    <xf numFmtId="166" fontId="0" fillId="0" borderId="0" xfId="1" applyNumberFormat="1" applyFont="1"/>
    <xf numFmtId="0" fontId="2" fillId="0" borderId="0" xfId="15"/>
    <xf numFmtId="43" fontId="0" fillId="0" borderId="0" xfId="19" applyFont="1"/>
    <xf numFmtId="0" fontId="54" fillId="12" borderId="0" xfId="9" applyFont="1" applyFill="1" applyAlignment="1">
      <alignment horizontal="left" vertical="center"/>
    </xf>
    <xf numFmtId="17" fontId="54" fillId="12" borderId="0" xfId="9" applyNumberFormat="1" applyFont="1" applyFill="1" applyAlignment="1">
      <alignment horizontal="center" vertical="center"/>
    </xf>
    <xf numFmtId="0" fontId="54" fillId="12" borderId="0" xfId="9" applyFont="1" applyFill="1" applyAlignment="1">
      <alignment horizontal="center" vertical="center"/>
    </xf>
    <xf numFmtId="0" fontId="55" fillId="2" borderId="0" xfId="9" applyFont="1">
      <alignment horizontal="left"/>
    </xf>
    <xf numFmtId="0" fontId="54" fillId="2" borderId="0" xfId="9" applyFont="1" applyAlignment="1">
      <alignment horizontal="center"/>
    </xf>
    <xf numFmtId="0" fontId="21" fillId="2" borderId="0" xfId="9" applyFont="1">
      <alignment horizontal="left"/>
    </xf>
    <xf numFmtId="3" fontId="52" fillId="2" borderId="27" xfId="9" applyNumberFormat="1" applyFont="1" applyBorder="1" applyAlignment="1">
      <alignment horizontal="center"/>
    </xf>
    <xf numFmtId="166" fontId="21" fillId="2" borderId="28" xfId="1" applyNumberFormat="1" applyFont="1" applyFill="1" applyBorder="1" applyAlignment="1">
      <alignment horizontal="center"/>
    </xf>
    <xf numFmtId="0" fontId="4" fillId="2" borderId="27" xfId="9" applyFont="1" applyBorder="1" applyAlignment="1">
      <alignment horizontal="center"/>
    </xf>
    <xf numFmtId="166" fontId="4" fillId="2" borderId="28" xfId="9" applyNumberFormat="1" applyFont="1" applyBorder="1" applyAlignment="1">
      <alignment horizontal="center"/>
    </xf>
    <xf numFmtId="181" fontId="4" fillId="2" borderId="29" xfId="4" applyNumberFormat="1" applyFont="1" applyFill="1" applyBorder="1" applyAlignment="1">
      <alignment horizontal="center"/>
    </xf>
    <xf numFmtId="166" fontId="4" fillId="2" borderId="30" xfId="1" applyNumberFormat="1" applyFont="1" applyFill="1" applyBorder="1" applyAlignment="1">
      <alignment horizontal="center"/>
    </xf>
    <xf numFmtId="181" fontId="4" fillId="2" borderId="31" xfId="4" applyNumberFormat="1" applyFont="1" applyFill="1" applyBorder="1" applyAlignment="1">
      <alignment horizontal="center"/>
    </xf>
    <xf numFmtId="10" fontId="4" fillId="2" borderId="32" xfId="1" applyNumberFormat="1" applyFont="1" applyFill="1" applyBorder="1" applyAlignment="1">
      <alignment horizontal="center"/>
    </xf>
    <xf numFmtId="3" fontId="21" fillId="2" borderId="0" xfId="9" applyNumberFormat="1" applyFont="1">
      <alignment horizontal="left"/>
    </xf>
    <xf numFmtId="3" fontId="52" fillId="0" borderId="33" xfId="9" applyNumberFormat="1" applyFont="1" applyFill="1" applyBorder="1" applyAlignment="1">
      <alignment horizontal="center"/>
    </xf>
    <xf numFmtId="166" fontId="21" fillId="2" borderId="33" xfId="1" applyNumberFormat="1" applyFont="1" applyFill="1" applyBorder="1" applyAlignment="1">
      <alignment horizontal="center"/>
    </xf>
    <xf numFmtId="3" fontId="21" fillId="2" borderId="1" xfId="9" applyNumberFormat="1" applyFont="1" applyBorder="1" applyAlignment="1">
      <alignment horizontal="center"/>
    </xf>
    <xf numFmtId="9" fontId="21" fillId="2" borderId="1" xfId="1" applyFont="1" applyFill="1" applyBorder="1" applyAlignment="1">
      <alignment horizontal="center"/>
    </xf>
    <xf numFmtId="3" fontId="59" fillId="2" borderId="0" xfId="9" applyNumberFormat="1" applyFont="1">
      <alignment horizontal="left"/>
    </xf>
    <xf numFmtId="3" fontId="59" fillId="2" borderId="0" xfId="9" applyNumberFormat="1" applyFont="1" applyAlignment="1">
      <alignment horizontal="center"/>
    </xf>
    <xf numFmtId="43" fontId="59" fillId="2" borderId="0" xfId="19" applyFont="1" applyFill="1" applyBorder="1" applyAlignment="1">
      <alignment horizontal="center"/>
    </xf>
    <xf numFmtId="0" fontId="21" fillId="2" borderId="0" xfId="9" applyFont="1" applyAlignment="1">
      <alignment horizontal="center"/>
    </xf>
    <xf numFmtId="181" fontId="21" fillId="13" borderId="34" xfId="9" applyNumberFormat="1" applyFont="1" applyFill="1" applyBorder="1" applyAlignment="1">
      <alignment horizontal="center"/>
    </xf>
    <xf numFmtId="166" fontId="21" fillId="13" borderId="35" xfId="1" applyNumberFormat="1" applyFont="1" applyFill="1" applyBorder="1" applyAlignment="1">
      <alignment horizontal="center"/>
    </xf>
    <xf numFmtId="166" fontId="4" fillId="2" borderId="36" xfId="1" applyNumberFormat="1" applyFont="1" applyFill="1" applyBorder="1" applyAlignment="1">
      <alignment horizontal="center"/>
    </xf>
    <xf numFmtId="10" fontId="0" fillId="0" borderId="0" xfId="0" applyNumberFormat="1"/>
    <xf numFmtId="10" fontId="4" fillId="2" borderId="36" xfId="1" applyNumberFormat="1" applyFont="1" applyFill="1" applyBorder="1" applyAlignment="1">
      <alignment horizontal="center"/>
    </xf>
    <xf numFmtId="166" fontId="4" fillId="2" borderId="37" xfId="1" applyNumberFormat="1" applyFont="1" applyFill="1" applyBorder="1" applyAlignment="1">
      <alignment horizontal="center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left" wrapText="1"/>
    </xf>
    <xf numFmtId="3" fontId="4" fillId="2" borderId="0" xfId="0" applyNumberFormat="1" applyFont="1" applyFill="1" applyAlignment="1">
      <alignment horizontal="center"/>
    </xf>
    <xf numFmtId="0" fontId="61" fillId="2" borderId="0" xfId="0" applyFont="1" applyFill="1" applyAlignment="1">
      <alignment horizontal="left"/>
    </xf>
    <xf numFmtId="3" fontId="61" fillId="2" borderId="0" xfId="0" applyNumberFormat="1" applyFont="1" applyFill="1" applyAlignment="1">
      <alignment horizontal="center"/>
    </xf>
    <xf numFmtId="10" fontId="61" fillId="2" borderId="0" xfId="0" applyNumberFormat="1" applyFont="1" applyFill="1" applyAlignment="1">
      <alignment horizontal="center"/>
    </xf>
    <xf numFmtId="3" fontId="61" fillId="2" borderId="0" xfId="1" applyNumberFormat="1" applyFont="1" applyFill="1" applyAlignment="1">
      <alignment horizontal="center"/>
    </xf>
    <xf numFmtId="168" fontId="4" fillId="2" borderId="0" xfId="9" applyNumberFormat="1" applyFont="1" applyAlignment="1">
      <alignment horizontal="center"/>
    </xf>
    <xf numFmtId="0" fontId="21" fillId="13" borderId="1" xfId="9" applyFont="1" applyFill="1" applyBorder="1">
      <alignment horizontal="left"/>
    </xf>
    <xf numFmtId="168" fontId="21" fillId="13" borderId="1" xfId="9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70" fontId="4" fillId="2" borderId="0" xfId="0" applyNumberFormat="1" applyFont="1" applyFill="1"/>
    <xf numFmtId="166" fontId="21" fillId="9" borderId="44" xfId="1" applyNumberFormat="1" applyFont="1" applyFill="1" applyBorder="1" applyAlignment="1">
      <alignment horizontal="right" vertical="center"/>
    </xf>
    <xf numFmtId="176" fontId="4" fillId="2" borderId="29" xfId="4" applyNumberFormat="1" applyFont="1" applyFill="1" applyBorder="1" applyAlignment="1">
      <alignment horizontal="center" vertical="center"/>
    </xf>
    <xf numFmtId="176" fontId="4" fillId="2" borderId="0" xfId="4" applyNumberFormat="1" applyFont="1" applyFill="1" applyBorder="1" applyAlignment="1">
      <alignment horizontal="center" vertical="center"/>
    </xf>
    <xf numFmtId="166" fontId="4" fillId="2" borderId="36" xfId="1" applyNumberFormat="1" applyFont="1" applyFill="1" applyBorder="1" applyAlignment="1">
      <alignment horizontal="center" vertical="center"/>
    </xf>
    <xf numFmtId="166" fontId="4" fillId="2" borderId="36" xfId="1" applyNumberFormat="1" applyFont="1" applyFill="1" applyBorder="1" applyAlignment="1">
      <alignment horizontal="right" vertical="center"/>
    </xf>
    <xf numFmtId="176" fontId="3" fillId="2" borderId="29" xfId="4" applyNumberFormat="1" applyFont="1" applyFill="1" applyBorder="1" applyAlignment="1">
      <alignment horizontal="center" vertical="center"/>
    </xf>
    <xf numFmtId="166" fontId="3" fillId="2" borderId="36" xfId="1" applyNumberFormat="1" applyFont="1" applyFill="1" applyBorder="1" applyAlignment="1">
      <alignment horizontal="right" vertical="center"/>
    </xf>
    <xf numFmtId="0" fontId="17" fillId="12" borderId="0" xfId="0" applyFont="1" applyFill="1" applyAlignment="1">
      <alignment horizontal="center" vertical="center" wrapText="1"/>
    </xf>
    <xf numFmtId="0" fontId="40" fillId="12" borderId="0" xfId="0" applyFont="1" applyFill="1" applyAlignment="1">
      <alignment horizontal="center" vertical="center" wrapText="1"/>
    </xf>
    <xf numFmtId="176" fontId="60" fillId="2" borderId="0" xfId="4" applyNumberFormat="1" applyFont="1" applyFill="1"/>
    <xf numFmtId="0" fontId="21" fillId="9" borderId="0" xfId="0" applyFont="1" applyFill="1" applyAlignment="1">
      <alignment horizontal="left" vertical="center" wrapText="1"/>
    </xf>
    <xf numFmtId="3" fontId="21" fillId="9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4" fillId="2" borderId="0" xfId="9" applyNumberFormat="1" applyFont="1" applyAlignment="1">
      <alignment horizontal="left" indent="1"/>
    </xf>
    <xf numFmtId="1" fontId="4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0" fontId="21" fillId="9" borderId="1" xfId="0" applyFont="1" applyFill="1" applyBorder="1" applyAlignment="1">
      <alignment horizontal="left"/>
    </xf>
    <xf numFmtId="166" fontId="21" fillId="9" borderId="1" xfId="0" applyNumberFormat="1" applyFont="1" applyFill="1" applyBorder="1"/>
    <xf numFmtId="3" fontId="3" fillId="2" borderId="0" xfId="9" applyNumberFormat="1" applyFont="1" applyAlignment="1">
      <alignment horizontal="right" vertical="center"/>
    </xf>
    <xf numFmtId="0" fontId="4" fillId="2" borderId="1" xfId="0" applyFont="1" applyFill="1" applyBorder="1"/>
    <xf numFmtId="0" fontId="52" fillId="2" borderId="0" xfId="0" applyFont="1" applyFill="1" applyAlignment="1">
      <alignment horizontal="left" vertical="center"/>
    </xf>
    <xf numFmtId="166" fontId="4" fillId="2" borderId="0" xfId="1" applyNumberFormat="1" applyFont="1" applyFill="1" applyAlignment="1">
      <alignment vertical="center"/>
    </xf>
    <xf numFmtId="0" fontId="57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4" fillId="0" borderId="0" xfId="9" applyFont="1" applyFill="1" applyAlignment="1">
      <alignment horizontal="left" vertical="center"/>
    </xf>
    <xf numFmtId="3" fontId="54" fillId="16" borderId="39" xfId="9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4" fillId="12" borderId="34" xfId="9" applyFont="1" applyFill="1" applyBorder="1" applyAlignment="1">
      <alignment horizontal="left" vertical="center"/>
    </xf>
    <xf numFmtId="0" fontId="54" fillId="12" borderId="34" xfId="4" applyNumberFormat="1" applyFont="1" applyFill="1" applyBorder="1" applyAlignment="1">
      <alignment horizontal="center" vertical="center"/>
    </xf>
    <xf numFmtId="0" fontId="54" fillId="12" borderId="42" xfId="4" applyNumberFormat="1" applyFont="1" applyFill="1" applyBorder="1" applyAlignment="1">
      <alignment horizontal="center" vertical="center"/>
    </xf>
    <xf numFmtId="166" fontId="54" fillId="12" borderId="42" xfId="1" applyNumberFormat="1" applyFont="1" applyFill="1" applyBorder="1" applyAlignment="1">
      <alignment horizontal="center" vertical="center"/>
    </xf>
    <xf numFmtId="166" fontId="54" fillId="17" borderId="33" xfId="1" applyNumberFormat="1" applyFont="1" applyFill="1" applyBorder="1" applyAlignment="1">
      <alignment horizontal="center" vertical="center"/>
    </xf>
    <xf numFmtId="0" fontId="3" fillId="0" borderId="29" xfId="4" applyNumberFormat="1" applyFont="1" applyFill="1" applyBorder="1" applyAlignment="1">
      <alignment horizontal="left" vertical="center"/>
    </xf>
    <xf numFmtId="176" fontId="3" fillId="2" borderId="0" xfId="4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/>
    </xf>
    <xf numFmtId="166" fontId="3" fillId="2" borderId="30" xfId="1" applyNumberFormat="1" applyFont="1" applyFill="1" applyBorder="1" applyAlignment="1">
      <alignment horizontal="right" vertical="center"/>
    </xf>
    <xf numFmtId="0" fontId="3" fillId="0" borderId="29" xfId="9" applyFont="1" applyFill="1" applyBorder="1" applyAlignment="1">
      <alignment horizontal="left" vertical="center"/>
    </xf>
    <xf numFmtId="0" fontId="4" fillId="0" borderId="29" xfId="9" applyFont="1" applyFill="1" applyBorder="1" applyAlignment="1">
      <alignment horizontal="left" vertical="center"/>
    </xf>
    <xf numFmtId="10" fontId="3" fillId="2" borderId="30" xfId="1" applyNumberFormat="1" applyFont="1" applyFill="1" applyBorder="1" applyAlignment="1">
      <alignment horizontal="right" vertical="center"/>
    </xf>
    <xf numFmtId="178" fontId="3" fillId="2" borderId="30" xfId="1" applyNumberFormat="1" applyFont="1" applyFill="1" applyBorder="1" applyAlignment="1">
      <alignment horizontal="right" vertical="center"/>
    </xf>
    <xf numFmtId="179" fontId="3" fillId="2" borderId="30" xfId="1" applyNumberFormat="1" applyFont="1" applyFill="1" applyBorder="1" applyAlignment="1">
      <alignment horizontal="right" vertical="center"/>
    </xf>
    <xf numFmtId="176" fontId="4" fillId="2" borderId="0" xfId="4" applyNumberFormat="1" applyFont="1" applyFill="1" applyAlignment="1">
      <alignment vertical="center"/>
    </xf>
    <xf numFmtId="0" fontId="54" fillId="12" borderId="42" xfId="9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70" fontId="4" fillId="2" borderId="29" xfId="19" applyNumberFormat="1" applyFont="1" applyFill="1" applyBorder="1" applyAlignment="1">
      <alignment horizontal="center" vertical="center"/>
    </xf>
    <xf numFmtId="170" fontId="4" fillId="2" borderId="0" xfId="19" applyNumberFormat="1" applyFont="1" applyFill="1" applyBorder="1" applyAlignment="1">
      <alignment horizontal="right" vertical="center"/>
    </xf>
    <xf numFmtId="1" fontId="4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170" fontId="4" fillId="2" borderId="0" xfId="0" applyNumberFormat="1" applyFont="1" applyFill="1" applyAlignment="1">
      <alignment vertical="center"/>
    </xf>
    <xf numFmtId="0" fontId="4" fillId="0" borderId="6" xfId="0" applyFont="1" applyBorder="1" applyAlignment="1">
      <alignment vertical="center" wrapText="1"/>
    </xf>
    <xf numFmtId="176" fontId="4" fillId="0" borderId="0" xfId="0" applyNumberFormat="1" applyFont="1"/>
    <xf numFmtId="170" fontId="4" fillId="0" borderId="0" xfId="0" applyNumberFormat="1" applyFont="1" applyAlignment="1">
      <alignment vertical="center"/>
    </xf>
    <xf numFmtId="0" fontId="52" fillId="15" borderId="41" xfId="0" applyFont="1" applyFill="1" applyBorder="1" applyAlignment="1">
      <alignment vertical="center" wrapText="1"/>
    </xf>
    <xf numFmtId="170" fontId="21" fillId="15" borderId="40" xfId="19" applyNumberFormat="1" applyFont="1" applyFill="1" applyBorder="1" applyAlignment="1">
      <alignment horizontal="center" vertical="center"/>
    </xf>
    <xf numFmtId="170" fontId="21" fillId="15" borderId="41" xfId="19" applyNumberFormat="1" applyFont="1" applyFill="1" applyBorder="1" applyAlignment="1">
      <alignment horizontal="center" vertical="center"/>
    </xf>
    <xf numFmtId="166" fontId="21" fillId="15" borderId="47" xfId="1" applyNumberFormat="1" applyFont="1" applyFill="1" applyBorder="1" applyAlignment="1">
      <alignment horizontal="center" vertical="center"/>
    </xf>
    <xf numFmtId="166" fontId="21" fillId="15" borderId="48" xfId="1" applyNumberFormat="1" applyFont="1" applyFill="1" applyBorder="1" applyAlignment="1">
      <alignment horizontal="right" vertical="center"/>
    </xf>
    <xf numFmtId="176" fontId="4" fillId="2" borderId="0" xfId="4" applyNumberFormat="1" applyFont="1" applyFill="1"/>
    <xf numFmtId="0" fontId="52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/>
    </xf>
    <xf numFmtId="166" fontId="4" fillId="2" borderId="0" xfId="1" applyNumberFormat="1" applyFont="1" applyFill="1" applyAlignment="1">
      <alignment horizontal="right"/>
    </xf>
    <xf numFmtId="176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21" fillId="2" borderId="0" xfId="0" applyFont="1" applyFill="1"/>
    <xf numFmtId="166" fontId="54" fillId="12" borderId="35" xfId="1" applyNumberFormat="1" applyFont="1" applyFill="1" applyBorder="1" applyAlignment="1">
      <alignment horizontal="center" vertical="center"/>
    </xf>
    <xf numFmtId="176" fontId="21" fillId="9" borderId="43" xfId="4" applyNumberFormat="1" applyFont="1" applyFill="1" applyBorder="1" applyAlignment="1">
      <alignment horizontal="right"/>
    </xf>
    <xf numFmtId="176" fontId="21" fillId="9" borderId="45" xfId="4" applyNumberFormat="1" applyFont="1" applyFill="1" applyBorder="1" applyAlignment="1">
      <alignment horizontal="right"/>
    </xf>
    <xf numFmtId="43" fontId="17" fillId="0" borderId="0" xfId="0" applyNumberFormat="1" applyFont="1"/>
    <xf numFmtId="176" fontId="4" fillId="2" borderId="29" xfId="4" applyNumberFormat="1" applyFont="1" applyFill="1" applyBorder="1" applyAlignment="1">
      <alignment horizontal="right"/>
    </xf>
    <xf numFmtId="176" fontId="4" fillId="2" borderId="0" xfId="4" applyNumberFormat="1" applyFont="1" applyFill="1" applyBorder="1" applyAlignment="1">
      <alignment horizontal="right"/>
    </xf>
    <xf numFmtId="166" fontId="4" fillId="2" borderId="30" xfId="1" applyNumberFormat="1" applyFont="1" applyFill="1" applyBorder="1" applyAlignment="1">
      <alignment horizontal="right" vertical="center"/>
    </xf>
    <xf numFmtId="176" fontId="4" fillId="2" borderId="6" xfId="4" applyNumberFormat="1" applyFont="1" applyFill="1" applyBorder="1" applyAlignment="1">
      <alignment horizontal="right"/>
    </xf>
    <xf numFmtId="176" fontId="21" fillId="9" borderId="1" xfId="4" applyNumberFormat="1" applyFont="1" applyFill="1" applyBorder="1" applyAlignment="1">
      <alignment horizontal="right"/>
    </xf>
    <xf numFmtId="176" fontId="4" fillId="0" borderId="29" xfId="4" applyNumberFormat="1" applyFont="1" applyFill="1" applyBorder="1" applyAlignment="1">
      <alignment horizontal="right"/>
    </xf>
    <xf numFmtId="176" fontId="4" fillId="0" borderId="0" xfId="4" applyNumberFormat="1" applyFont="1" applyFill="1" applyBorder="1" applyAlignment="1">
      <alignment horizontal="right"/>
    </xf>
    <xf numFmtId="176" fontId="4" fillId="2" borderId="0" xfId="0" applyNumberFormat="1" applyFont="1" applyFill="1"/>
    <xf numFmtId="176" fontId="21" fillId="9" borderId="41" xfId="4" applyNumberFormat="1" applyFont="1" applyFill="1" applyBorder="1" applyAlignment="1">
      <alignment horizontal="right" vertical="center"/>
    </xf>
    <xf numFmtId="166" fontId="21" fillId="9" borderId="47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53" fillId="2" borderId="0" xfId="0" applyFont="1" applyFill="1"/>
    <xf numFmtId="0" fontId="54" fillId="12" borderId="0" xfId="0" applyFont="1" applyFill="1" applyAlignment="1">
      <alignment horizontal="right"/>
    </xf>
    <xf numFmtId="0" fontId="52" fillId="9" borderId="34" xfId="0" applyFont="1" applyFill="1" applyBorder="1" applyAlignment="1">
      <alignment horizontal="left"/>
    </xf>
    <xf numFmtId="0" fontId="52" fillId="9" borderId="42" xfId="0" applyFont="1" applyFill="1" applyBorder="1" applyAlignment="1">
      <alignment horizontal="right"/>
    </xf>
    <xf numFmtId="0" fontId="52" fillId="9" borderId="35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176" fontId="3" fillId="2" borderId="0" xfId="18" applyNumberFormat="1" applyFont="1" applyFill="1" applyAlignment="1">
      <alignment horizontal="right"/>
    </xf>
    <xf numFmtId="0" fontId="52" fillId="9" borderId="34" xfId="0" applyFont="1" applyFill="1" applyBorder="1"/>
    <xf numFmtId="0" fontId="3" fillId="9" borderId="42" xfId="0" applyFont="1" applyFill="1" applyBorder="1" applyAlignment="1">
      <alignment horizontal="right"/>
    </xf>
    <xf numFmtId="0" fontId="3" fillId="9" borderId="35" xfId="0" applyFont="1" applyFill="1" applyBorder="1" applyAlignment="1">
      <alignment horizontal="right"/>
    </xf>
    <xf numFmtId="181" fontId="3" fillId="2" borderId="0" xfId="18" applyNumberFormat="1" applyFont="1" applyFill="1" applyAlignment="1">
      <alignment horizontal="right"/>
    </xf>
    <xf numFmtId="181" fontId="3" fillId="0" borderId="0" xfId="18" applyNumberFormat="1" applyFont="1" applyFill="1" applyAlignment="1">
      <alignment horizontal="right"/>
    </xf>
    <xf numFmtId="176" fontId="3" fillId="0" borderId="0" xfId="18" applyNumberFormat="1" applyFont="1" applyFill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63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44" fillId="5" borderId="0" xfId="17" applyFont="1" applyFill="1"/>
    <xf numFmtId="0" fontId="19" fillId="5" borderId="0" xfId="17" applyFont="1" applyFill="1" applyAlignment="1">
      <alignment horizontal="left"/>
    </xf>
    <xf numFmtId="0" fontId="18" fillId="5" borderId="0" xfId="17" applyFont="1" applyFill="1" applyAlignment="1">
      <alignment horizontal="left"/>
    </xf>
    <xf numFmtId="0" fontId="64" fillId="18" borderId="51" xfId="0" applyFont="1" applyFill="1" applyBorder="1" applyAlignment="1">
      <alignment horizontal="center" vertical="center"/>
    </xf>
    <xf numFmtId="184" fontId="64" fillId="18" borderId="18" xfId="0" applyNumberFormat="1" applyFont="1" applyFill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/>
    </xf>
    <xf numFmtId="0" fontId="44" fillId="19" borderId="52" xfId="0" applyFont="1" applyFill="1" applyBorder="1" applyAlignment="1">
      <alignment horizontal="left" vertical="center"/>
    </xf>
    <xf numFmtId="3" fontId="44" fillId="19" borderId="52" xfId="4" applyNumberFormat="1" applyFont="1" applyFill="1" applyBorder="1" applyAlignment="1">
      <alignment horizontal="center" vertical="center"/>
    </xf>
    <xf numFmtId="176" fontId="44" fillId="19" borderId="52" xfId="4" applyNumberFormat="1" applyFont="1" applyFill="1" applyBorder="1" applyAlignment="1">
      <alignment horizontal="right" vertical="center"/>
    </xf>
    <xf numFmtId="184" fontId="44" fillId="9" borderId="18" xfId="4" applyNumberFormat="1" applyFont="1" applyFill="1" applyBorder="1" applyAlignment="1">
      <alignment horizontal="center" vertical="center"/>
    </xf>
    <xf numFmtId="1" fontId="23" fillId="0" borderId="0" xfId="1" applyNumberFormat="1" applyFont="1"/>
    <xf numFmtId="3" fontId="23" fillId="0" borderId="0" xfId="0" applyNumberFormat="1" applyFont="1"/>
    <xf numFmtId="0" fontId="64" fillId="0" borderId="18" xfId="0" applyFont="1" applyBorder="1" applyAlignment="1">
      <alignment horizontal="center" vertical="center"/>
    </xf>
    <xf numFmtId="0" fontId="44" fillId="19" borderId="26" xfId="0" applyFont="1" applyFill="1" applyBorder="1" applyAlignment="1">
      <alignment horizontal="left" vertical="center"/>
    </xf>
    <xf numFmtId="0" fontId="44" fillId="19" borderId="17" xfId="0" applyFont="1" applyFill="1" applyBorder="1" applyAlignment="1">
      <alignment horizontal="left" vertical="center"/>
    </xf>
    <xf numFmtId="176" fontId="44" fillId="2" borderId="52" xfId="4" applyNumberFormat="1" applyFont="1" applyFill="1" applyBorder="1" applyAlignment="1">
      <alignment horizontal="right" vertical="center"/>
    </xf>
    <xf numFmtId="0" fontId="64" fillId="19" borderId="17" xfId="0" applyFont="1" applyFill="1" applyBorder="1" applyAlignment="1">
      <alignment horizontal="left" vertical="center"/>
    </xf>
    <xf numFmtId="3" fontId="64" fillId="19" borderId="52" xfId="4" applyNumberFormat="1" applyFont="1" applyFill="1" applyBorder="1" applyAlignment="1">
      <alignment horizontal="center" vertical="center"/>
    </xf>
    <xf numFmtId="176" fontId="64" fillId="19" borderId="52" xfId="4" applyNumberFormat="1" applyFont="1" applyFill="1" applyBorder="1" applyAlignment="1">
      <alignment horizontal="right" vertical="center"/>
    </xf>
    <xf numFmtId="176" fontId="44" fillId="19" borderId="18" xfId="4" applyNumberFormat="1" applyFont="1" applyFill="1" applyBorder="1" applyAlignment="1">
      <alignment horizontal="right" vertical="center"/>
    </xf>
    <xf numFmtId="0" fontId="44" fillId="19" borderId="17" xfId="0" applyFont="1" applyFill="1" applyBorder="1" applyAlignment="1">
      <alignment horizontal="left" vertical="center" wrapText="1"/>
    </xf>
    <xf numFmtId="3" fontId="65" fillId="0" borderId="0" xfId="0" applyNumberFormat="1" applyFont="1" applyAlignment="1">
      <alignment horizontal="center"/>
    </xf>
    <xf numFmtId="3" fontId="44" fillId="19" borderId="18" xfId="4" applyNumberFormat="1" applyFont="1" applyFill="1" applyBorder="1" applyAlignment="1">
      <alignment horizontal="center" vertical="center"/>
    </xf>
    <xf numFmtId="176" fontId="44" fillId="19" borderId="18" xfId="4" applyNumberFormat="1" applyFont="1" applyFill="1" applyBorder="1" applyAlignment="1">
      <alignment horizontal="center" vertical="center"/>
    </xf>
    <xf numFmtId="171" fontId="44" fillId="9" borderId="18" xfId="4" applyNumberFormat="1" applyFont="1" applyFill="1" applyBorder="1" applyAlignment="1">
      <alignment horizontal="center" vertical="center"/>
    </xf>
    <xf numFmtId="3" fontId="45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52" fillId="2" borderId="0" xfId="0" applyFont="1" applyFill="1" applyAlignment="1">
      <alignment vertical="center" wrapText="1"/>
    </xf>
    <xf numFmtId="0" fontId="52" fillId="2" borderId="0" xfId="0" applyFont="1" applyFill="1" applyAlignment="1">
      <alignment vertical="center"/>
    </xf>
    <xf numFmtId="0" fontId="61" fillId="2" borderId="0" xfId="0" applyFont="1" applyFill="1"/>
    <xf numFmtId="0" fontId="21" fillId="2" borderId="0" xfId="0" applyFont="1" applyFill="1" applyAlignment="1">
      <alignment horizontal="left" vertical="center" wrapText="1"/>
    </xf>
    <xf numFmtId="176" fontId="4" fillId="2" borderId="0" xfId="4" applyNumberFormat="1" applyFont="1" applyFill="1" applyBorder="1"/>
    <xf numFmtId="0" fontId="54" fillId="12" borderId="0" xfId="0" applyFont="1" applyFill="1" applyAlignment="1">
      <alignment horizontal="center" vertical="center" wrapText="1"/>
    </xf>
    <xf numFmtId="170" fontId="0" fillId="0" borderId="0" xfId="0" applyNumberFormat="1"/>
    <xf numFmtId="176" fontId="4" fillId="2" borderId="0" xfId="4" applyNumberFormat="1" applyFont="1" applyFill="1" applyBorder="1" applyAlignment="1">
      <alignment vertical="center" wrapText="1"/>
    </xf>
    <xf numFmtId="166" fontId="4" fillId="2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6" fontId="4" fillId="0" borderId="0" xfId="4" applyNumberFormat="1" applyFont="1" applyFill="1" applyBorder="1"/>
    <xf numFmtId="176" fontId="4" fillId="0" borderId="0" xfId="4" applyNumberFormat="1" applyFont="1" applyFill="1" applyBorder="1" applyAlignment="1">
      <alignment vertical="center" wrapText="1"/>
    </xf>
    <xf numFmtId="3" fontId="21" fillId="9" borderId="1" xfId="0" applyNumberFormat="1" applyFont="1" applyFill="1" applyBorder="1" applyAlignment="1">
      <alignment vertical="center" wrapText="1"/>
    </xf>
    <xf numFmtId="166" fontId="0" fillId="2" borderId="0" xfId="1" applyNumberFormat="1" applyFont="1" applyFill="1" applyBorder="1"/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vertical="center" wrapText="1"/>
    </xf>
    <xf numFmtId="170" fontId="0" fillId="2" borderId="0" xfId="19" applyNumberFormat="1" applyFont="1" applyFill="1" applyBorder="1"/>
    <xf numFmtId="3" fontId="4" fillId="0" borderId="0" xfId="0" applyNumberFormat="1" applyFont="1" applyAlignment="1">
      <alignment vertical="center" wrapText="1"/>
    </xf>
    <xf numFmtId="10" fontId="4" fillId="2" borderId="0" xfId="1" applyNumberFormat="1" applyFont="1" applyFill="1" applyBorder="1" applyAlignment="1">
      <alignment horizontal="right"/>
    </xf>
    <xf numFmtId="177" fontId="4" fillId="2" borderId="0" xfId="1" applyNumberFormat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178" fontId="4" fillId="2" borderId="0" xfId="1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left" vertical="center"/>
    </xf>
    <xf numFmtId="166" fontId="21" fillId="2" borderId="1" xfId="0" applyNumberFormat="1" applyFont="1" applyFill="1" applyBorder="1" applyAlignment="1">
      <alignment horizontal="right" vertical="center" wrapText="1"/>
    </xf>
    <xf numFmtId="166" fontId="21" fillId="0" borderId="1" xfId="0" applyNumberFormat="1" applyFont="1" applyBorder="1" applyAlignment="1">
      <alignment horizontal="right" vertical="center" wrapText="1"/>
    </xf>
    <xf numFmtId="3" fontId="21" fillId="2" borderId="1" xfId="0" applyNumberFormat="1" applyFont="1" applyFill="1" applyBorder="1"/>
    <xf numFmtId="185" fontId="21" fillId="2" borderId="1" xfId="0" applyNumberFormat="1" applyFont="1" applyFill="1" applyBorder="1"/>
    <xf numFmtId="166" fontId="21" fillId="2" borderId="1" xfId="1" applyNumberFormat="1" applyFont="1" applyFill="1" applyBorder="1" applyAlignment="1">
      <alignment horizontal="right"/>
    </xf>
    <xf numFmtId="3" fontId="21" fillId="2" borderId="0" xfId="0" applyNumberFormat="1" applyFont="1" applyFill="1"/>
    <xf numFmtId="185" fontId="4" fillId="2" borderId="0" xfId="0" applyNumberFormat="1" applyFont="1" applyFill="1"/>
    <xf numFmtId="10" fontId="4" fillId="2" borderId="0" xfId="1" applyNumberFormat="1" applyFont="1" applyFill="1" applyBorder="1"/>
    <xf numFmtId="170" fontId="54" fillId="12" borderId="0" xfId="19" applyNumberFormat="1" applyFont="1" applyFill="1" applyAlignment="1">
      <alignment horizontal="center" vertical="center" wrapText="1"/>
    </xf>
    <xf numFmtId="0" fontId="52" fillId="2" borderId="0" xfId="0" applyFont="1" applyFill="1" applyAlignment="1">
      <alignment horizontal="center" vertical="top" wrapText="1"/>
    </xf>
    <xf numFmtId="1" fontId="3" fillId="2" borderId="0" xfId="19" applyNumberFormat="1" applyFont="1" applyFill="1" applyAlignment="1">
      <alignment horizontal="center" vertical="center" wrapText="1"/>
    </xf>
    <xf numFmtId="1" fontId="4" fillId="2" borderId="0" xfId="19" applyNumberFormat="1" applyFont="1" applyFill="1" applyAlignment="1">
      <alignment horizontal="center" vertical="center"/>
    </xf>
    <xf numFmtId="1" fontId="21" fillId="2" borderId="0" xfId="19" applyNumberFormat="1" applyFont="1" applyFill="1" applyAlignment="1">
      <alignment horizontal="center" vertical="center"/>
    </xf>
    <xf numFmtId="186" fontId="4" fillId="2" borderId="0" xfId="0" applyNumberFormat="1" applyFont="1" applyFill="1"/>
    <xf numFmtId="0" fontId="52" fillId="2" borderId="1" xfId="0" applyFont="1" applyFill="1" applyBorder="1" applyAlignment="1">
      <alignment horizontal="center" vertical="top" wrapText="1"/>
    </xf>
    <xf numFmtId="1" fontId="52" fillId="2" borderId="1" xfId="19" applyNumberFormat="1" applyFont="1" applyFill="1" applyBorder="1" applyAlignment="1">
      <alignment horizontal="center" vertical="center" wrapText="1"/>
    </xf>
    <xf numFmtId="0" fontId="54" fillId="12" borderId="0" xfId="0" applyFont="1" applyFill="1" applyAlignment="1">
      <alignment horizontal="left" vertical="center" wrapText="1"/>
    </xf>
    <xf numFmtId="17" fontId="48" fillId="20" borderId="0" xfId="2" applyNumberFormat="1" applyFont="1" applyFill="1" applyAlignment="1">
      <alignment horizontal="center"/>
    </xf>
    <xf numFmtId="3" fontId="21" fillId="0" borderId="0" xfId="0" applyNumberFormat="1" applyFont="1" applyAlignment="1">
      <alignment horizontal="left" vertical="center" indent="1"/>
    </xf>
    <xf numFmtId="3" fontId="4" fillId="0" borderId="0" xfId="0" applyNumberFormat="1" applyFont="1" applyAlignment="1">
      <alignment horizontal="center" vertical="center"/>
    </xf>
    <xf numFmtId="0" fontId="18" fillId="5" borderId="0" xfId="2" applyFont="1" applyFill="1" applyAlignment="1">
      <alignment horizontal="left" indent="1"/>
    </xf>
    <xf numFmtId="0" fontId="18" fillId="5" borderId="13" xfId="2" applyFont="1" applyFill="1" applyBorder="1"/>
    <xf numFmtId="3" fontId="21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18" fillId="5" borderId="0" xfId="2" applyNumberFormat="1" applyFont="1" applyFill="1" applyAlignment="1">
      <alignment horizontal="center"/>
    </xf>
    <xf numFmtId="0" fontId="22" fillId="5" borderId="0" xfId="2" applyFont="1" applyFill="1" applyAlignment="1">
      <alignment horizontal="left" indent="3"/>
    </xf>
    <xf numFmtId="3" fontId="22" fillId="5" borderId="0" xfId="2" applyNumberFormat="1" applyFont="1" applyFill="1" applyAlignment="1">
      <alignment horizontal="center"/>
    </xf>
    <xf numFmtId="0" fontId="22" fillId="0" borderId="0" xfId="2" applyFont="1" applyAlignment="1">
      <alignment horizontal="left" indent="3"/>
    </xf>
    <xf numFmtId="3" fontId="22" fillId="0" borderId="0" xfId="2" applyNumberFormat="1" applyFont="1" applyAlignment="1">
      <alignment horizontal="center"/>
    </xf>
    <xf numFmtId="0" fontId="18" fillId="0" borderId="0" xfId="2" applyFont="1" applyAlignment="1">
      <alignment horizontal="left" indent="1"/>
    </xf>
    <xf numFmtId="3" fontId="18" fillId="0" borderId="0" xfId="2" applyNumberFormat="1" applyFont="1" applyAlignment="1">
      <alignment horizontal="center"/>
    </xf>
    <xf numFmtId="3" fontId="18" fillId="5" borderId="13" xfId="2" applyNumberFormat="1" applyFont="1" applyFill="1" applyBorder="1" applyAlignment="1">
      <alignment horizontal="center"/>
    </xf>
    <xf numFmtId="0" fontId="48" fillId="8" borderId="18" xfId="5" applyFont="1" applyFill="1" applyBorder="1" applyAlignment="1">
      <alignment vertical="center"/>
    </xf>
    <xf numFmtId="0" fontId="40" fillId="8" borderId="25" xfId="5" applyFont="1" applyFill="1" applyBorder="1" applyAlignment="1">
      <alignment horizontal="center" vertical="center" wrapText="1"/>
    </xf>
    <xf numFmtId="0" fontId="40" fillId="8" borderId="26" xfId="5" applyFont="1" applyFill="1" applyBorder="1" applyAlignment="1">
      <alignment horizontal="center" vertical="center" wrapText="1"/>
    </xf>
    <xf numFmtId="0" fontId="40" fillId="8" borderId="25" xfId="5" applyFont="1" applyFill="1" applyBorder="1" applyAlignment="1">
      <alignment horizontal="center" vertical="center"/>
    </xf>
    <xf numFmtId="0" fontId="40" fillId="8" borderId="1" xfId="5" applyFont="1" applyFill="1" applyBorder="1" applyAlignment="1">
      <alignment horizontal="center" vertical="center" wrapText="1"/>
    </xf>
    <xf numFmtId="0" fontId="22" fillId="0" borderId="54" xfId="5" applyFont="1" applyBorder="1" applyAlignment="1">
      <alignment horizontal="left"/>
    </xf>
    <xf numFmtId="171" fontId="22" fillId="0" borderId="19" xfId="5" applyNumberFormat="1" applyFont="1" applyBorder="1" applyAlignment="1">
      <alignment horizontal="right"/>
    </xf>
    <xf numFmtId="171" fontId="22" fillId="0" borderId="20" xfId="5" applyNumberFormat="1" applyFont="1" applyBorder="1" applyAlignment="1">
      <alignment horizontal="right"/>
    </xf>
    <xf numFmtId="171" fontId="22" fillId="0" borderId="19" xfId="5" applyNumberFormat="1" applyFont="1" applyBorder="1" applyAlignment="1">
      <alignment horizontal="center"/>
    </xf>
    <xf numFmtId="171" fontId="22" fillId="0" borderId="20" xfId="5" applyNumberFormat="1" applyFont="1" applyBorder="1" applyAlignment="1">
      <alignment horizontal="center"/>
    </xf>
    <xf numFmtId="0" fontId="22" fillId="5" borderId="54" xfId="5" applyFont="1" applyFill="1" applyBorder="1" applyAlignment="1">
      <alignment horizontal="left"/>
    </xf>
    <xf numFmtId="171" fontId="22" fillId="5" borderId="19" xfId="5" applyNumberFormat="1" applyFont="1" applyFill="1" applyBorder="1" applyAlignment="1">
      <alignment horizontal="right"/>
    </xf>
    <xf numFmtId="171" fontId="22" fillId="5" borderId="20" xfId="5" applyNumberFormat="1" applyFont="1" applyFill="1" applyBorder="1" applyAlignment="1">
      <alignment horizontal="right"/>
    </xf>
    <xf numFmtId="171" fontId="22" fillId="5" borderId="19" xfId="5" applyNumberFormat="1" applyFont="1" applyFill="1" applyBorder="1" applyAlignment="1">
      <alignment horizontal="center"/>
    </xf>
    <xf numFmtId="171" fontId="22" fillId="5" borderId="20" xfId="5" applyNumberFormat="1" applyFont="1" applyFill="1" applyBorder="1" applyAlignment="1">
      <alignment horizontal="center"/>
    </xf>
    <xf numFmtId="171" fontId="22" fillId="5" borderId="19" xfId="5" applyNumberFormat="1" applyFont="1" applyFill="1" applyBorder="1" applyAlignment="1">
      <alignment horizontal="center" vertical="center"/>
    </xf>
    <xf numFmtId="171" fontId="22" fillId="5" borderId="20" xfId="5" applyNumberFormat="1" applyFont="1" applyFill="1" applyBorder="1" applyAlignment="1">
      <alignment horizontal="center" vertical="center"/>
    </xf>
    <xf numFmtId="171" fontId="22" fillId="5" borderId="19" xfId="19" applyNumberFormat="1" applyFont="1" applyFill="1" applyBorder="1" applyAlignment="1">
      <alignment horizontal="right"/>
    </xf>
    <xf numFmtId="171" fontId="22" fillId="5" borderId="20" xfId="19" applyNumberFormat="1" applyFont="1" applyFill="1" applyBorder="1" applyAlignment="1">
      <alignment horizontal="right"/>
    </xf>
    <xf numFmtId="173" fontId="67" fillId="0" borderId="0" xfId="20" applyNumberFormat="1" applyFont="1" applyAlignment="1">
      <alignment horizontal="right"/>
    </xf>
    <xf numFmtId="0" fontId="21" fillId="9" borderId="18" xfId="0" applyFont="1" applyFill="1" applyBorder="1" applyAlignment="1">
      <alignment horizontal="left" vertical="center" wrapText="1"/>
    </xf>
    <xf numFmtId="168" fontId="21" fillId="9" borderId="25" xfId="0" applyNumberFormat="1" applyFont="1" applyFill="1" applyBorder="1" applyAlignment="1">
      <alignment horizontal="right" vertical="center"/>
    </xf>
    <xf numFmtId="168" fontId="21" fillId="9" borderId="26" xfId="0" applyNumberFormat="1" applyFont="1" applyFill="1" applyBorder="1" applyAlignment="1">
      <alignment horizontal="right" vertical="center"/>
    </xf>
    <xf numFmtId="168" fontId="21" fillId="9" borderId="18" xfId="0" applyNumberFormat="1" applyFont="1" applyFill="1" applyBorder="1" applyAlignment="1">
      <alignment horizontal="right" vertical="center"/>
    </xf>
    <xf numFmtId="172" fontId="22" fillId="5" borderId="19" xfId="19" applyNumberFormat="1" applyFont="1" applyFill="1" applyBorder="1" applyAlignment="1">
      <alignment horizontal="right" vertical="center"/>
    </xf>
    <xf numFmtId="172" fontId="22" fillId="5" borderId="20" xfId="19" applyNumberFormat="1" applyFont="1" applyFill="1" applyBorder="1" applyAlignment="1">
      <alignment horizontal="right" vertical="center"/>
    </xf>
    <xf numFmtId="171" fontId="22" fillId="5" borderId="19" xfId="5" applyNumberFormat="1" applyFont="1" applyFill="1" applyBorder="1" applyAlignment="1">
      <alignment vertical="center"/>
    </xf>
    <xf numFmtId="175" fontId="22" fillId="5" borderId="20" xfId="5" applyNumberFormat="1" applyFont="1" applyFill="1" applyBorder="1" applyAlignment="1">
      <alignment vertical="center"/>
    </xf>
    <xf numFmtId="171" fontId="22" fillId="5" borderId="54" xfId="5" applyNumberFormat="1" applyFont="1" applyFill="1" applyBorder="1" applyAlignment="1">
      <alignment horizontal="center" vertical="center"/>
    </xf>
    <xf numFmtId="166" fontId="2" fillId="5" borderId="0" xfId="1" applyNumberFormat="1" applyFont="1" applyFill="1"/>
    <xf numFmtId="171" fontId="22" fillId="5" borderId="20" xfId="5" applyNumberFormat="1" applyFont="1" applyFill="1" applyBorder="1" applyAlignment="1">
      <alignment vertical="center"/>
    </xf>
    <xf numFmtId="0" fontId="18" fillId="5" borderId="55" xfId="5" applyFont="1" applyFill="1" applyBorder="1" applyAlignment="1">
      <alignment horizontal="left"/>
    </xf>
    <xf numFmtId="171" fontId="18" fillId="5" borderId="56" xfId="5" applyNumberFormat="1" applyFont="1" applyFill="1" applyBorder="1" applyAlignment="1">
      <alignment horizontal="center" vertical="center"/>
    </xf>
    <xf numFmtId="171" fontId="18" fillId="5" borderId="57" xfId="5" applyNumberFormat="1" applyFont="1" applyFill="1" applyBorder="1" applyAlignment="1">
      <alignment horizontal="center" vertical="center"/>
    </xf>
    <xf numFmtId="171" fontId="18" fillId="5" borderId="58" xfId="5" applyNumberFormat="1" applyFont="1" applyFill="1" applyBorder="1" applyAlignment="1">
      <alignment horizontal="center" vertical="center"/>
    </xf>
    <xf numFmtId="171" fontId="18" fillId="5" borderId="59" xfId="5" applyNumberFormat="1" applyFont="1" applyFill="1" applyBorder="1" applyAlignment="1">
      <alignment horizontal="center" vertical="center"/>
    </xf>
    <xf numFmtId="176" fontId="60" fillId="0" borderId="0" xfId="4" applyNumberFormat="1" applyFont="1" applyFill="1"/>
    <xf numFmtId="166" fontId="21" fillId="0" borderId="1" xfId="0" applyNumberFormat="1" applyFont="1" applyBorder="1"/>
    <xf numFmtId="0" fontId="54" fillId="12" borderId="60" xfId="9" applyFont="1" applyFill="1" applyBorder="1">
      <alignment horizontal="left"/>
    </xf>
    <xf numFmtId="176" fontId="21" fillId="9" borderId="49" xfId="4" applyNumberFormat="1" applyFont="1" applyFill="1" applyBorder="1" applyAlignment="1">
      <alignment horizontal="left"/>
    </xf>
    <xf numFmtId="9" fontId="21" fillId="9" borderId="49" xfId="1" applyFont="1" applyFill="1" applyBorder="1" applyAlignment="1">
      <alignment horizontal="right" vertical="center"/>
    </xf>
    <xf numFmtId="0" fontId="4" fillId="2" borderId="30" xfId="9" applyFont="1" applyBorder="1" applyAlignment="1">
      <alignment horizontal="left" indent="1"/>
    </xf>
    <xf numFmtId="0" fontId="3" fillId="0" borderId="30" xfId="9" applyFont="1" applyFill="1" applyBorder="1" applyAlignment="1">
      <alignment horizontal="left" indent="1"/>
    </xf>
    <xf numFmtId="176" fontId="21" fillId="9" borderId="50" xfId="4" applyNumberFormat="1" applyFont="1" applyFill="1" applyBorder="1" applyAlignment="1">
      <alignment horizontal="left"/>
    </xf>
    <xf numFmtId="9" fontId="21" fillId="9" borderId="50" xfId="1" applyFont="1" applyFill="1" applyBorder="1" applyAlignment="1">
      <alignment horizontal="right" vertical="center"/>
    </xf>
    <xf numFmtId="0" fontId="4" fillId="0" borderId="61" xfId="9" applyFont="1" applyFill="1" applyBorder="1" applyAlignment="1">
      <alignment horizontal="left" indent="1"/>
    </xf>
    <xf numFmtId="0" fontId="4" fillId="0" borderId="30" xfId="9" applyFont="1" applyFill="1" applyBorder="1" applyAlignment="1">
      <alignment horizontal="left" indent="1"/>
    </xf>
    <xf numFmtId="0" fontId="3" fillId="0" borderId="49" xfId="9" applyFont="1" applyFill="1" applyBorder="1" applyAlignment="1">
      <alignment horizontal="left" indent="1"/>
    </xf>
    <xf numFmtId="176" fontId="21" fillId="9" borderId="46" xfId="4" applyNumberFormat="1" applyFont="1" applyFill="1" applyBorder="1" applyAlignment="1">
      <alignment horizontal="left" vertical="center"/>
    </xf>
    <xf numFmtId="9" fontId="21" fillId="9" borderId="46" xfId="1" applyFont="1" applyFill="1" applyBorder="1" applyAlignment="1">
      <alignment horizontal="right" vertical="center"/>
    </xf>
    <xf numFmtId="166" fontId="21" fillId="2" borderId="17" xfId="1" applyNumberFormat="1" applyFont="1" applyFill="1" applyBorder="1" applyAlignment="1">
      <alignment horizontal="center" vertical="center"/>
    </xf>
    <xf numFmtId="0" fontId="18" fillId="5" borderId="0" xfId="7" applyFont="1" applyFill="1"/>
    <xf numFmtId="0" fontId="22" fillId="5" borderId="0" xfId="7" applyFont="1" applyFill="1" applyAlignment="1">
      <alignment horizontal="center"/>
    </xf>
    <xf numFmtId="0" fontId="22" fillId="0" borderId="0" xfId="7" applyFont="1" applyAlignment="1">
      <alignment horizontal="center"/>
    </xf>
    <xf numFmtId="0" fontId="68" fillId="0" borderId="0" xfId="7" applyFont="1" applyAlignment="1">
      <alignment horizontal="center"/>
    </xf>
    <xf numFmtId="0" fontId="48" fillId="8" borderId="27" xfId="7" applyFont="1" applyFill="1" applyBorder="1" applyAlignment="1">
      <alignment horizontal="center"/>
    </xf>
    <xf numFmtId="0" fontId="48" fillId="8" borderId="38" xfId="7" applyFont="1" applyFill="1" applyBorder="1" applyAlignment="1">
      <alignment horizontal="center"/>
    </xf>
    <xf numFmtId="0" fontId="48" fillId="8" borderId="39" xfId="7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22" fillId="5" borderId="31" xfId="7" applyFont="1" applyFill="1" applyBorder="1" applyAlignment="1">
      <alignment horizontal="center"/>
    </xf>
    <xf numFmtId="0" fontId="22" fillId="5" borderId="16" xfId="7" applyFont="1" applyFill="1" applyBorder="1" applyAlignment="1">
      <alignment horizontal="center"/>
    </xf>
    <xf numFmtId="0" fontId="22" fillId="5" borderId="37" xfId="7" applyFont="1" applyFill="1" applyBorder="1" applyAlignment="1">
      <alignment horizontal="center"/>
    </xf>
    <xf numFmtId="0" fontId="22" fillId="5" borderId="27" xfId="7" applyFont="1" applyFill="1" applyBorder="1" applyAlignment="1">
      <alignment horizontal="left"/>
    </xf>
    <xf numFmtId="3" fontId="22" fillId="5" borderId="38" xfId="7" applyNumberFormat="1" applyFont="1" applyFill="1" applyBorder="1" applyAlignment="1">
      <alignment horizontal="center" vertical="center"/>
    </xf>
    <xf numFmtId="3" fontId="22" fillId="5" borderId="39" xfId="7" applyNumberFormat="1" applyFont="1" applyFill="1" applyBorder="1" applyAlignment="1">
      <alignment horizontal="center" vertical="center"/>
    </xf>
    <xf numFmtId="0" fontId="22" fillId="5" borderId="29" xfId="7" applyFont="1" applyFill="1" applyBorder="1" applyAlignment="1">
      <alignment horizontal="left"/>
    </xf>
    <xf numFmtId="3" fontId="22" fillId="5" borderId="0" xfId="7" applyNumberFormat="1" applyFont="1" applyFill="1" applyAlignment="1">
      <alignment horizontal="center" vertical="center"/>
    </xf>
    <xf numFmtId="3" fontId="22" fillId="5" borderId="36" xfId="7" applyNumberFormat="1" applyFont="1" applyFill="1" applyBorder="1" applyAlignment="1">
      <alignment horizontal="center" vertical="center"/>
    </xf>
    <xf numFmtId="3" fontId="69" fillId="0" borderId="0" xfId="7" applyNumberFormat="1" applyFont="1" applyAlignment="1">
      <alignment horizontal="center" vertical="center"/>
    </xf>
    <xf numFmtId="43" fontId="4" fillId="2" borderId="0" xfId="19" applyFont="1" applyFill="1"/>
    <xf numFmtId="3" fontId="22" fillId="0" borderId="0" xfId="7" applyNumberFormat="1" applyFont="1" applyAlignment="1">
      <alignment horizontal="center" vertical="center"/>
    </xf>
    <xf numFmtId="3" fontId="22" fillId="0" borderId="36" xfId="7" applyNumberFormat="1" applyFont="1" applyBorder="1" applyAlignment="1">
      <alignment horizontal="center" vertical="center"/>
    </xf>
    <xf numFmtId="0" fontId="18" fillId="22" borderId="62" xfId="7" applyFont="1" applyFill="1" applyBorder="1" applyAlignment="1">
      <alignment horizontal="left" wrapText="1"/>
    </xf>
    <xf numFmtId="3" fontId="18" fillId="22" borderId="13" xfId="7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2" fontId="22" fillId="5" borderId="63" xfId="7" applyNumberFormat="1" applyFont="1" applyFill="1" applyBorder="1" applyAlignment="1">
      <alignment horizontal="left"/>
    </xf>
    <xf numFmtId="3" fontId="22" fillId="5" borderId="64" xfId="7" applyNumberFormat="1" applyFont="1" applyFill="1" applyBorder="1" applyAlignment="1">
      <alignment horizontal="center" vertical="center"/>
    </xf>
    <xf numFmtId="3" fontId="69" fillId="5" borderId="0" xfId="7" applyNumberFormat="1" applyFont="1" applyFill="1" applyAlignment="1">
      <alignment horizontal="center" vertical="center"/>
    </xf>
    <xf numFmtId="170" fontId="4" fillId="2" borderId="0" xfId="19" applyNumberFormat="1" applyFont="1" applyFill="1" applyAlignment="1">
      <alignment vertical="center"/>
    </xf>
    <xf numFmtId="2" fontId="22" fillId="5" borderId="29" xfId="7" applyNumberFormat="1" applyFont="1" applyFill="1" applyBorder="1" applyAlignment="1">
      <alignment horizontal="left"/>
    </xf>
    <xf numFmtId="43" fontId="4" fillId="2" borderId="0" xfId="19" applyFont="1" applyFill="1" applyAlignment="1">
      <alignment vertical="center"/>
    </xf>
    <xf numFmtId="0" fontId="18" fillId="5" borderId="29" xfId="7" applyFont="1" applyFill="1" applyBorder="1" applyAlignment="1">
      <alignment horizontal="left"/>
    </xf>
    <xf numFmtId="3" fontId="22" fillId="5" borderId="0" xfId="7" applyNumberFormat="1" applyFont="1" applyFill="1" applyAlignment="1">
      <alignment horizontal="center"/>
    </xf>
    <xf numFmtId="0" fontId="22" fillId="5" borderId="36" xfId="7" applyFont="1" applyFill="1" applyBorder="1" applyAlignment="1">
      <alignment horizontal="center"/>
    </xf>
    <xf numFmtId="0" fontId="22" fillId="5" borderId="29" xfId="7" applyFont="1" applyFill="1" applyBorder="1" applyAlignment="1">
      <alignment horizontal="left" vertical="center"/>
    </xf>
    <xf numFmtId="3" fontId="45" fillId="0" borderId="0" xfId="7" applyNumberFormat="1" applyFont="1" applyAlignment="1">
      <alignment horizontal="center" vertical="center"/>
    </xf>
    <xf numFmtId="3" fontId="45" fillId="5" borderId="0" xfId="7" applyNumberFormat="1" applyFont="1" applyFill="1" applyAlignment="1">
      <alignment horizontal="center" vertical="center"/>
    </xf>
    <xf numFmtId="3" fontId="45" fillId="5" borderId="36" xfId="7" applyNumberFormat="1" applyFont="1" applyFill="1" applyBorder="1" applyAlignment="1">
      <alignment horizontal="center" vertical="center"/>
    </xf>
    <xf numFmtId="0" fontId="22" fillId="5" borderId="31" xfId="7" applyFont="1" applyFill="1" applyBorder="1" applyAlignment="1">
      <alignment horizontal="left" vertical="center"/>
    </xf>
    <xf numFmtId="3" fontId="22" fillId="5" borderId="16" xfId="7" applyNumberFormat="1" applyFont="1" applyFill="1" applyBorder="1" applyAlignment="1">
      <alignment horizontal="center" vertical="center"/>
    </xf>
    <xf numFmtId="3" fontId="22" fillId="5" borderId="37" xfId="7" applyNumberFormat="1" applyFont="1" applyFill="1" applyBorder="1" applyAlignment="1">
      <alignment horizontal="center" vertical="center"/>
    </xf>
    <xf numFmtId="3" fontId="17" fillId="2" borderId="0" xfId="0" applyNumberFormat="1" applyFont="1" applyFill="1"/>
    <xf numFmtId="0" fontId="18" fillId="5" borderId="29" xfId="7" applyFont="1" applyFill="1" applyBorder="1" applyAlignment="1">
      <alignment horizontal="left" vertical="center"/>
    </xf>
    <xf numFmtId="166" fontId="18" fillId="5" borderId="0" xfId="7" applyNumberFormat="1" applyFont="1" applyFill="1" applyAlignment="1">
      <alignment horizontal="center" vertical="center"/>
    </xf>
    <xf numFmtId="166" fontId="44" fillId="5" borderId="0" xfId="7" applyNumberFormat="1" applyFont="1" applyFill="1" applyAlignment="1">
      <alignment horizontal="center" vertical="center"/>
    </xf>
    <xf numFmtId="0" fontId="18" fillId="5" borderId="27" xfId="7" applyFont="1" applyFill="1" applyBorder="1" applyAlignment="1">
      <alignment horizontal="left" vertical="center"/>
    </xf>
    <xf numFmtId="166" fontId="18" fillId="5" borderId="38" xfId="7" applyNumberFormat="1" applyFont="1" applyFill="1" applyBorder="1" applyAlignment="1">
      <alignment horizontal="center" vertical="center"/>
    </xf>
    <xf numFmtId="166" fontId="44" fillId="5" borderId="38" xfId="7" applyNumberFormat="1" applyFont="1" applyFill="1" applyBorder="1" applyAlignment="1">
      <alignment horizontal="center" vertical="center"/>
    </xf>
    <xf numFmtId="166" fontId="18" fillId="5" borderId="39" xfId="7" applyNumberFormat="1" applyFont="1" applyFill="1" applyBorder="1" applyAlignment="1">
      <alignment horizontal="center" vertical="center"/>
    </xf>
    <xf numFmtId="0" fontId="21" fillId="2" borderId="29" xfId="9" applyFont="1" applyBorder="1">
      <alignment horizontal="left"/>
    </xf>
    <xf numFmtId="0" fontId="21" fillId="2" borderId="0" xfId="9" applyFont="1" applyAlignment="1">
      <alignment horizontal="left" vertical="center"/>
    </xf>
    <xf numFmtId="0" fontId="21" fillId="2" borderId="36" xfId="9" applyFont="1" applyBorder="1" applyAlignment="1">
      <alignment horizontal="left" vertical="center"/>
    </xf>
    <xf numFmtId="0" fontId="4" fillId="2" borderId="29" xfId="9" applyFont="1" applyBorder="1">
      <alignment horizontal="left"/>
    </xf>
    <xf numFmtId="3" fontId="3" fillId="2" borderId="0" xfId="9" applyNumberFormat="1" applyFont="1" applyAlignment="1">
      <alignment horizontal="center" vertical="center"/>
    </xf>
    <xf numFmtId="3" fontId="3" fillId="2" borderId="36" xfId="9" applyNumberFormat="1" applyFont="1" applyBorder="1" applyAlignment="1">
      <alignment horizontal="center" vertical="center"/>
    </xf>
    <xf numFmtId="3" fontId="3" fillId="2" borderId="65" xfId="9" applyNumberFormat="1" applyFont="1" applyBorder="1" applyAlignment="1">
      <alignment horizontal="center" vertical="center"/>
    </xf>
    <xf numFmtId="0" fontId="21" fillId="2" borderId="40" xfId="9" applyFont="1" applyBorder="1" applyAlignment="1"/>
    <xf numFmtId="166" fontId="21" fillId="2" borderId="41" xfId="1" applyNumberFormat="1" applyFont="1" applyFill="1" applyBorder="1" applyAlignment="1">
      <alignment horizontal="center" vertical="center"/>
    </xf>
    <xf numFmtId="0" fontId="18" fillId="5" borderId="0" xfId="7" applyFont="1" applyFill="1" applyAlignment="1">
      <alignment horizontal="left"/>
    </xf>
    <xf numFmtId="0" fontId="18" fillId="5" borderId="36" xfId="7" applyFont="1" applyFill="1" applyBorder="1" applyAlignment="1">
      <alignment horizontal="left"/>
    </xf>
    <xf numFmtId="3" fontId="22" fillId="5" borderId="0" xfId="7" applyNumberFormat="1" applyFont="1" applyFill="1" applyAlignment="1">
      <alignment horizontal="left"/>
    </xf>
    <xf numFmtId="0" fontId="18" fillId="5" borderId="34" xfId="7" applyFont="1" applyFill="1" applyBorder="1" applyAlignment="1">
      <alignment horizontal="left" vertical="center"/>
    </xf>
    <xf numFmtId="166" fontId="18" fillId="5" borderId="66" xfId="7" applyNumberFormat="1" applyFont="1" applyFill="1" applyBorder="1" applyAlignment="1">
      <alignment horizontal="center" vertical="center"/>
    </xf>
    <xf numFmtId="0" fontId="60" fillId="0" borderId="0" xfId="0" applyFont="1"/>
    <xf numFmtId="0" fontId="4" fillId="2" borderId="6" xfId="0" applyFont="1" applyFill="1" applyBorder="1"/>
    <xf numFmtId="176" fontId="4" fillId="2" borderId="0" xfId="4" applyNumberFormat="1" applyFont="1" applyFill="1" applyAlignment="1">
      <alignment horizontal="center" vertical="center"/>
    </xf>
    <xf numFmtId="10" fontId="4" fillId="2" borderId="0" xfId="1" applyNumberFormat="1" applyFont="1" applyFill="1" applyAlignment="1">
      <alignment horizontal="right" vertical="center"/>
    </xf>
    <xf numFmtId="176" fontId="55" fillId="2" borderId="0" xfId="4" applyNumberFormat="1" applyFont="1" applyFill="1" applyAlignment="1">
      <alignment horizontal="center" vertical="center"/>
    </xf>
    <xf numFmtId="10" fontId="55" fillId="2" borderId="0" xfId="1" applyNumberFormat="1" applyFont="1" applyFill="1" applyAlignment="1">
      <alignment horizontal="center" vertical="center"/>
    </xf>
    <xf numFmtId="10" fontId="55" fillId="2" borderId="0" xfId="1" applyNumberFormat="1" applyFont="1" applyFill="1" applyAlignment="1">
      <alignment horizontal="right" vertical="center"/>
    </xf>
    <xf numFmtId="0" fontId="4" fillId="2" borderId="0" xfId="9" applyFont="1" applyAlignment="1">
      <alignment horizontal="left" vertical="center"/>
    </xf>
    <xf numFmtId="0" fontId="54" fillId="12" borderId="28" xfId="9" applyFont="1" applyFill="1" applyBorder="1" applyAlignment="1">
      <alignment horizontal="left" vertical="center"/>
    </xf>
    <xf numFmtId="0" fontId="54" fillId="12" borderId="38" xfId="4" applyNumberFormat="1" applyFont="1" applyFill="1" applyBorder="1" applyAlignment="1">
      <alignment horizontal="center" vertical="center"/>
    </xf>
    <xf numFmtId="10" fontId="54" fillId="12" borderId="38" xfId="1" applyNumberFormat="1" applyFont="1" applyFill="1" applyBorder="1" applyAlignment="1">
      <alignment horizontal="center" vertical="center"/>
    </xf>
    <xf numFmtId="0" fontId="54" fillId="12" borderId="27" xfId="4" applyNumberFormat="1" applyFont="1" applyFill="1" applyBorder="1" applyAlignment="1">
      <alignment horizontal="center" vertical="center"/>
    </xf>
    <xf numFmtId="10" fontId="54" fillId="12" borderId="39" xfId="1" applyNumberFormat="1" applyFont="1" applyFill="1" applyBorder="1" applyAlignment="1">
      <alignment horizontal="center" vertical="center"/>
    </xf>
    <xf numFmtId="10" fontId="54" fillId="17" borderId="36" xfId="1" applyNumberFormat="1" applyFont="1" applyFill="1" applyBorder="1" applyAlignment="1">
      <alignment horizontal="right" vertical="center"/>
    </xf>
    <xf numFmtId="176" fontId="21" fillId="9" borderId="50" xfId="4" applyNumberFormat="1" applyFont="1" applyFill="1" applyBorder="1" applyAlignment="1">
      <alignment horizontal="left" vertical="center"/>
    </xf>
    <xf numFmtId="176" fontId="21" fillId="9" borderId="1" xfId="4" applyNumberFormat="1" applyFont="1" applyFill="1" applyBorder="1" applyAlignment="1">
      <alignment horizontal="center" vertical="center"/>
    </xf>
    <xf numFmtId="166" fontId="21" fillId="9" borderId="1" xfId="1" applyNumberFormat="1" applyFont="1" applyFill="1" applyBorder="1" applyAlignment="1">
      <alignment horizontal="center" vertical="center"/>
    </xf>
    <xf numFmtId="176" fontId="21" fillId="9" borderId="43" xfId="4" applyNumberFormat="1" applyFont="1" applyFill="1" applyBorder="1" applyAlignment="1">
      <alignment horizontal="center" vertical="center"/>
    </xf>
    <xf numFmtId="166" fontId="21" fillId="9" borderId="44" xfId="1" applyNumberFormat="1" applyFont="1" applyFill="1" applyBorder="1" applyAlignment="1">
      <alignment horizontal="center" vertical="center"/>
    </xf>
    <xf numFmtId="0" fontId="4" fillId="2" borderId="30" xfId="9" applyFont="1" applyBorder="1" applyAlignment="1">
      <alignment horizontal="left" vertical="center" indent="1"/>
    </xf>
    <xf numFmtId="166" fontId="4" fillId="2" borderId="0" xfId="1" applyNumberFormat="1" applyFont="1" applyFill="1" applyBorder="1" applyAlignment="1">
      <alignment horizontal="center" vertical="center"/>
    </xf>
    <xf numFmtId="176" fontId="4" fillId="2" borderId="6" xfId="4" applyNumberFormat="1" applyFont="1" applyFill="1" applyBorder="1" applyAlignment="1">
      <alignment horizontal="center" vertical="center"/>
    </xf>
    <xf numFmtId="176" fontId="4" fillId="2" borderId="67" xfId="4" applyNumberFormat="1" applyFont="1" applyFill="1" applyBorder="1" applyAlignment="1">
      <alignment horizontal="center" vertical="center"/>
    </xf>
    <xf numFmtId="176" fontId="4" fillId="0" borderId="6" xfId="4" applyNumberFormat="1" applyFont="1" applyFill="1" applyBorder="1" applyAlignment="1">
      <alignment horizontal="center" vertical="center"/>
    </xf>
    <xf numFmtId="176" fontId="4" fillId="0" borderId="0" xfId="4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176" fontId="4" fillId="0" borderId="67" xfId="4" applyNumberFormat="1" applyFont="1" applyFill="1" applyBorder="1" applyAlignment="1">
      <alignment horizontal="center" vertical="center"/>
    </xf>
    <xf numFmtId="166" fontId="4" fillId="0" borderId="36" xfId="1" applyNumberFormat="1" applyFont="1" applyFill="1" applyBorder="1" applyAlignment="1">
      <alignment horizontal="center" vertical="center"/>
    </xf>
    <xf numFmtId="0" fontId="4" fillId="0" borderId="30" xfId="9" applyFont="1" applyFill="1" applyBorder="1" applyAlignment="1">
      <alignment horizontal="left" vertical="center" indent="1"/>
    </xf>
    <xf numFmtId="176" fontId="4" fillId="0" borderId="29" xfId="4" applyNumberFormat="1" applyFont="1" applyFill="1" applyBorder="1" applyAlignment="1">
      <alignment horizontal="center" vertical="center"/>
    </xf>
    <xf numFmtId="166" fontId="4" fillId="0" borderId="36" xfId="1" applyNumberFormat="1" applyFont="1" applyFill="1" applyBorder="1" applyAlignment="1">
      <alignment horizontal="right" vertical="center"/>
    </xf>
    <xf numFmtId="0" fontId="21" fillId="9" borderId="50" xfId="9" applyFont="1" applyFill="1" applyBorder="1" applyAlignment="1">
      <alignment horizontal="left" vertical="center"/>
    </xf>
    <xf numFmtId="176" fontId="4" fillId="0" borderId="0" xfId="4" applyNumberFormat="1" applyFont="1" applyBorder="1" applyAlignment="1">
      <alignment horizontal="center" vertical="center"/>
    </xf>
    <xf numFmtId="176" fontId="4" fillId="0" borderId="29" xfId="4" applyNumberFormat="1" applyFont="1" applyBorder="1" applyAlignment="1">
      <alignment horizontal="center" vertical="center"/>
    </xf>
    <xf numFmtId="176" fontId="4" fillId="2" borderId="1" xfId="4" applyNumberFormat="1" applyFont="1" applyFill="1" applyBorder="1" applyAlignment="1">
      <alignment horizontal="center" vertical="center"/>
    </xf>
    <xf numFmtId="176" fontId="4" fillId="2" borderId="43" xfId="4" applyNumberFormat="1" applyFont="1" applyFill="1" applyBorder="1" applyAlignment="1">
      <alignment horizontal="center" vertical="center"/>
    </xf>
    <xf numFmtId="171" fontId="3" fillId="2" borderId="0" xfId="4" applyNumberFormat="1" applyFont="1" applyFill="1" applyBorder="1" applyAlignment="1">
      <alignment horizontal="center" vertical="center"/>
    </xf>
    <xf numFmtId="176" fontId="4" fillId="2" borderId="17" xfId="4" applyNumberFormat="1" applyFont="1" applyFill="1" applyBorder="1" applyAlignment="1">
      <alignment horizontal="center" vertical="center"/>
    </xf>
    <xf numFmtId="176" fontId="4" fillId="2" borderId="68" xfId="4" applyNumberFormat="1" applyFont="1" applyFill="1" applyBorder="1" applyAlignment="1">
      <alignment horizontal="center" vertical="center"/>
    </xf>
    <xf numFmtId="171" fontId="4" fillId="2" borderId="0" xfId="4" applyNumberFormat="1" applyFont="1" applyFill="1" applyBorder="1" applyAlignment="1">
      <alignment horizontal="center" vertical="center"/>
    </xf>
    <xf numFmtId="10" fontId="4" fillId="2" borderId="36" xfId="1" applyNumberFormat="1" applyFont="1" applyFill="1" applyBorder="1" applyAlignment="1">
      <alignment horizontal="right" vertical="center"/>
    </xf>
    <xf numFmtId="171" fontId="4" fillId="2" borderId="29" xfId="4" applyNumberFormat="1" applyFont="1" applyFill="1" applyBorder="1" applyAlignment="1">
      <alignment horizontal="center" vertical="center"/>
    </xf>
    <xf numFmtId="165" fontId="4" fillId="2" borderId="0" xfId="4" applyFont="1" applyFill="1" applyBorder="1" applyAlignment="1">
      <alignment horizontal="center" vertical="center"/>
    </xf>
    <xf numFmtId="165" fontId="4" fillId="2" borderId="29" xfId="4" applyFont="1" applyFill="1" applyBorder="1" applyAlignment="1">
      <alignment horizontal="center" vertical="center"/>
    </xf>
    <xf numFmtId="176" fontId="21" fillId="9" borderId="17" xfId="4" applyNumberFormat="1" applyFont="1" applyFill="1" applyBorder="1" applyAlignment="1">
      <alignment horizontal="center" vertical="center"/>
    </xf>
    <xf numFmtId="0" fontId="4" fillId="2" borderId="32" xfId="9" applyFont="1" applyBorder="1" applyAlignment="1">
      <alignment horizontal="left" vertical="center" indent="1"/>
    </xf>
    <xf numFmtId="166" fontId="3" fillId="2" borderId="0" xfId="1" applyNumberFormat="1" applyFont="1" applyFill="1" applyAlignment="1">
      <alignment horizontal="center" vertical="center"/>
    </xf>
    <xf numFmtId="0" fontId="3" fillId="2" borderId="0" xfId="9" applyFont="1" applyAlignment="1">
      <alignment horizontal="left" vertical="center"/>
    </xf>
    <xf numFmtId="176" fontId="3" fillId="2" borderId="0" xfId="4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right" vertical="center"/>
    </xf>
    <xf numFmtId="0" fontId="54" fillId="12" borderId="27" xfId="9" applyFont="1" applyFill="1" applyBorder="1">
      <alignment horizontal="left"/>
    </xf>
    <xf numFmtId="0" fontId="54" fillId="12" borderId="27" xfId="4" applyNumberFormat="1" applyFont="1" applyFill="1" applyBorder="1" applyAlignment="1">
      <alignment horizontal="right" vertical="center"/>
    </xf>
    <xf numFmtId="0" fontId="54" fillId="12" borderId="38" xfId="4" applyNumberFormat="1" applyFont="1" applyFill="1" applyBorder="1" applyAlignment="1">
      <alignment horizontal="right" vertical="center"/>
    </xf>
    <xf numFmtId="166" fontId="54" fillId="12" borderId="39" xfId="1" applyNumberFormat="1" applyFont="1" applyFill="1" applyBorder="1" applyAlignment="1">
      <alignment horizontal="center" vertical="center"/>
    </xf>
    <xf numFmtId="10" fontId="54" fillId="17" borderId="69" xfId="1" applyNumberFormat="1" applyFont="1" applyFill="1" applyBorder="1" applyAlignment="1">
      <alignment horizontal="right" vertical="center"/>
    </xf>
    <xf numFmtId="176" fontId="21" fillId="9" borderId="43" xfId="4" applyNumberFormat="1" applyFont="1" applyFill="1" applyBorder="1" applyAlignment="1">
      <alignment horizontal="left" vertical="center"/>
    </xf>
    <xf numFmtId="176" fontId="52" fillId="9" borderId="70" xfId="4" applyNumberFormat="1" applyFont="1" applyFill="1" applyBorder="1" applyAlignment="1">
      <alignment horizontal="center" vertical="center"/>
    </xf>
    <xf numFmtId="176" fontId="52" fillId="9" borderId="45" xfId="4" applyNumberFormat="1" applyFont="1" applyFill="1" applyBorder="1" applyAlignment="1">
      <alignment horizontal="center" vertical="center"/>
    </xf>
    <xf numFmtId="166" fontId="52" fillId="9" borderId="71" xfId="1" applyNumberFormat="1" applyFont="1" applyFill="1" applyBorder="1" applyAlignment="1">
      <alignment horizontal="center" vertical="center"/>
    </xf>
    <xf numFmtId="166" fontId="52" fillId="9" borderId="72" xfId="1" applyNumberFormat="1" applyFont="1" applyFill="1" applyBorder="1" applyAlignment="1">
      <alignment horizontal="right" vertical="center"/>
    </xf>
    <xf numFmtId="0" fontId="3" fillId="2" borderId="29" xfId="9" applyFont="1" applyBorder="1" applyAlignment="1">
      <alignment horizontal="left" indent="1"/>
    </xf>
    <xf numFmtId="166" fontId="3" fillId="2" borderId="36" xfId="1" applyNumberFormat="1" applyFont="1" applyFill="1" applyBorder="1" applyAlignment="1">
      <alignment horizontal="center" vertical="center"/>
    </xf>
    <xf numFmtId="166" fontId="3" fillId="2" borderId="73" xfId="1" applyNumberFormat="1" applyFont="1" applyFill="1" applyBorder="1" applyAlignment="1">
      <alignment horizontal="right" vertical="center"/>
    </xf>
    <xf numFmtId="0" fontId="3" fillId="2" borderId="29" xfId="4" applyNumberFormat="1" applyFont="1" applyFill="1" applyBorder="1" applyAlignment="1">
      <alignment horizontal="left" indent="1"/>
    </xf>
    <xf numFmtId="176" fontId="3" fillId="2" borderId="0" xfId="4" applyNumberFormat="1" applyFont="1" applyFill="1" applyAlignment="1">
      <alignment horizontal="left" vertical="center"/>
    </xf>
    <xf numFmtId="10" fontId="3" fillId="2" borderId="73" xfId="1" applyNumberFormat="1" applyFont="1" applyFill="1" applyBorder="1" applyAlignment="1">
      <alignment horizontal="right" vertical="center"/>
    </xf>
    <xf numFmtId="176" fontId="52" fillId="9" borderId="70" xfId="4" applyNumberFormat="1" applyFont="1" applyFill="1" applyBorder="1" applyAlignment="1">
      <alignment horizontal="left" vertical="center"/>
    </xf>
    <xf numFmtId="176" fontId="52" fillId="9" borderId="45" xfId="4" applyNumberFormat="1" applyFont="1" applyFill="1" applyBorder="1" applyAlignment="1">
      <alignment horizontal="left" vertical="center"/>
    </xf>
    <xf numFmtId="176" fontId="3" fillId="2" borderId="29" xfId="4" applyNumberFormat="1" applyFont="1" applyFill="1" applyBorder="1" applyAlignment="1">
      <alignment horizontal="left" vertical="center"/>
    </xf>
    <xf numFmtId="176" fontId="3" fillId="0" borderId="0" xfId="4" applyNumberFormat="1" applyFont="1" applyFill="1" applyAlignment="1">
      <alignment horizontal="left" vertical="center"/>
    </xf>
    <xf numFmtId="176" fontId="3" fillId="2" borderId="29" xfId="4" applyNumberFormat="1" applyFont="1" applyFill="1" applyBorder="1" applyAlignment="1">
      <alignment horizontal="right" vertical="center"/>
    </xf>
    <xf numFmtId="171" fontId="3" fillId="2" borderId="29" xfId="4" applyNumberFormat="1" applyFont="1" applyFill="1" applyBorder="1" applyAlignment="1">
      <alignment horizontal="right" vertical="center"/>
    </xf>
    <xf numFmtId="171" fontId="3" fillId="2" borderId="0" xfId="4" applyNumberFormat="1" applyFont="1" applyFill="1" applyAlignment="1">
      <alignment horizontal="left" vertical="center"/>
    </xf>
    <xf numFmtId="177" fontId="3" fillId="2" borderId="36" xfId="1" applyNumberFormat="1" applyFont="1" applyFill="1" applyBorder="1" applyAlignment="1">
      <alignment horizontal="right" vertical="center"/>
    </xf>
    <xf numFmtId="0" fontId="52" fillId="9" borderId="70" xfId="9" applyFont="1" applyFill="1" applyBorder="1">
      <alignment horizontal="left"/>
    </xf>
    <xf numFmtId="176" fontId="3" fillId="2" borderId="0" xfId="4" applyNumberFormat="1" applyFont="1" applyFill="1" applyAlignment="1">
      <alignment horizontal="right" vertical="center"/>
    </xf>
    <xf numFmtId="0" fontId="3" fillId="2" borderId="31" xfId="9" applyFont="1" applyBorder="1" applyAlignment="1">
      <alignment horizontal="left" indent="1"/>
    </xf>
    <xf numFmtId="176" fontId="3" fillId="2" borderId="31" xfId="4" applyNumberFormat="1" applyFont="1" applyFill="1" applyBorder="1" applyAlignment="1">
      <alignment horizontal="left" vertical="center"/>
    </xf>
    <xf numFmtId="176" fontId="3" fillId="2" borderId="16" xfId="4" applyNumberFormat="1" applyFont="1" applyFill="1" applyBorder="1" applyAlignment="1">
      <alignment horizontal="left" vertical="center"/>
    </xf>
    <xf numFmtId="0" fontId="4" fillId="2" borderId="29" xfId="9" applyFont="1" applyBorder="1" applyAlignment="1">
      <alignment horizontal="left" vertical="center" indent="1"/>
    </xf>
    <xf numFmtId="10" fontId="3" fillId="2" borderId="36" xfId="1" applyNumberFormat="1" applyFont="1" applyFill="1" applyBorder="1" applyAlignment="1">
      <alignment horizontal="right" vertical="center"/>
    </xf>
    <xf numFmtId="0" fontId="54" fillId="12" borderId="0" xfId="0" applyFont="1" applyFill="1" applyAlignment="1">
      <alignment horizontal="center" vertical="center"/>
    </xf>
    <xf numFmtId="166" fontId="2" fillId="10" borderId="0" xfId="1" applyNumberFormat="1" applyFont="1" applyFill="1"/>
    <xf numFmtId="43" fontId="4" fillId="0" borderId="0" xfId="29" applyFont="1" applyAlignment="1">
      <alignment horizontal="center" vertical="center" wrapText="1"/>
    </xf>
    <xf numFmtId="43" fontId="4" fillId="0" borderId="0" xfId="19" applyFont="1" applyAlignment="1">
      <alignment horizontal="center" vertical="center" wrapText="1"/>
    </xf>
    <xf numFmtId="0" fontId="0" fillId="2" borderId="17" xfId="0" applyFill="1" applyBorder="1"/>
    <xf numFmtId="0" fontId="48" fillId="8" borderId="74" xfId="5" applyFont="1" applyFill="1" applyBorder="1" applyAlignment="1">
      <alignment horizontal="center" vertical="center"/>
    </xf>
    <xf numFmtId="0" fontId="4" fillId="2" borderId="0" xfId="9" applyFont="1" applyAlignment="1">
      <alignment horizontal="right"/>
    </xf>
    <xf numFmtId="0" fontId="57" fillId="2" borderId="0" xfId="0" applyFont="1" applyFill="1" applyAlignment="1">
      <alignment horizontal="left" wrapText="1"/>
    </xf>
    <xf numFmtId="0" fontId="54" fillId="12" borderId="0" xfId="9" applyFont="1" applyFill="1" applyAlignment="1"/>
    <xf numFmtId="0" fontId="54" fillId="12" borderId="0" xfId="9" applyFont="1" applyFill="1" applyAlignment="1">
      <alignment horizontal="right"/>
    </xf>
    <xf numFmtId="0" fontId="54" fillId="12" borderId="0" xfId="9" applyFont="1" applyFill="1" applyAlignment="1">
      <alignment horizontal="right" wrapText="1"/>
    </xf>
    <xf numFmtId="0" fontId="4" fillId="0" borderId="0" xfId="9" applyFont="1" applyFill="1" applyAlignment="1"/>
    <xf numFmtId="3" fontId="4" fillId="0" borderId="0" xfId="9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166" fontId="6" fillId="2" borderId="0" xfId="1" applyNumberFormat="1" applyFont="1" applyFill="1" applyAlignment="1">
      <alignment horizontal="left"/>
    </xf>
    <xf numFmtId="3" fontId="6" fillId="2" borderId="0" xfId="9" applyNumberFormat="1">
      <alignment horizontal="left"/>
    </xf>
    <xf numFmtId="0" fontId="4" fillId="2" borderId="6" xfId="9" applyFont="1" applyBorder="1">
      <alignment horizontal="left"/>
    </xf>
    <xf numFmtId="0" fontId="21" fillId="0" borderId="0" xfId="9" applyFont="1" applyFill="1" applyAlignment="1"/>
    <xf numFmtId="0" fontId="4" fillId="2" borderId="25" xfId="9" applyFont="1" applyBorder="1">
      <alignment horizontal="left"/>
    </xf>
    <xf numFmtId="1" fontId="4" fillId="2" borderId="1" xfId="9" applyNumberFormat="1" applyFont="1" applyBorder="1">
      <alignment horizontal="left"/>
    </xf>
    <xf numFmtId="0" fontId="6" fillId="2" borderId="1" xfId="9" applyBorder="1">
      <alignment horizontal="left"/>
    </xf>
    <xf numFmtId="0" fontId="4" fillId="2" borderId="0" xfId="9" applyFont="1" applyAlignment="1"/>
    <xf numFmtId="0" fontId="6" fillId="0" borderId="0" xfId="9" applyFill="1" applyAlignment="1">
      <alignment horizontal="center"/>
    </xf>
    <xf numFmtId="4" fontId="71" fillId="0" borderId="0" xfId="0" applyNumberFormat="1" applyFont="1"/>
    <xf numFmtId="9" fontId="6" fillId="2" borderId="0" xfId="1" applyFont="1" applyFill="1" applyAlignment="1">
      <alignment horizontal="left"/>
    </xf>
    <xf numFmtId="176" fontId="6" fillId="2" borderId="0" xfId="4" applyNumberFormat="1" applyFont="1" applyFill="1" applyAlignment="1">
      <alignment horizontal="left"/>
    </xf>
    <xf numFmtId="0" fontId="72" fillId="2" borderId="0" xfId="9" applyFont="1">
      <alignment horizontal="left"/>
    </xf>
    <xf numFmtId="4" fontId="8" fillId="0" borderId="0" xfId="0" applyNumberFormat="1" applyFont="1"/>
    <xf numFmtId="0" fontId="21" fillId="9" borderId="34" xfId="9" applyFont="1" applyFill="1" applyBorder="1" applyAlignment="1"/>
    <xf numFmtId="3" fontId="21" fillId="9" borderId="42" xfId="9" applyNumberFormat="1" applyFont="1" applyFill="1" applyBorder="1" applyAlignment="1">
      <alignment horizontal="right"/>
    </xf>
    <xf numFmtId="3" fontId="3" fillId="0" borderId="0" xfId="9" applyNumberFormat="1" applyFont="1" applyFill="1" applyAlignment="1">
      <alignment horizontal="right"/>
    </xf>
    <xf numFmtId="0" fontId="21" fillId="9" borderId="34" xfId="9" applyFont="1" applyFill="1" applyBorder="1">
      <alignment horizontal="left"/>
    </xf>
    <xf numFmtId="0" fontId="4" fillId="0" borderId="0" xfId="9" applyFont="1" applyFill="1">
      <alignment horizontal="left"/>
    </xf>
    <xf numFmtId="3" fontId="4" fillId="0" borderId="0" xfId="4" applyNumberFormat="1" applyFont="1" applyFill="1" applyAlignment="1">
      <alignment horizontal="right"/>
    </xf>
    <xf numFmtId="4" fontId="73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6" fillId="2" borderId="0" xfId="9" applyNumberFormat="1">
      <alignment horizontal="left"/>
    </xf>
    <xf numFmtId="3" fontId="4" fillId="0" borderId="0" xfId="4" applyNumberFormat="1" applyFont="1" applyFill="1" applyBorder="1" applyAlignment="1">
      <alignment horizontal="right"/>
    </xf>
    <xf numFmtId="3" fontId="4" fillId="2" borderId="0" xfId="4" applyNumberFormat="1" applyFont="1" applyFill="1" applyAlignment="1">
      <alignment horizontal="right"/>
    </xf>
    <xf numFmtId="0" fontId="21" fillId="9" borderId="34" xfId="9" applyFont="1" applyFill="1" applyBorder="1" applyAlignment="1">
      <alignment horizontal="left" wrapText="1"/>
    </xf>
    <xf numFmtId="3" fontId="21" fillId="9" borderId="42" xfId="9" applyNumberFormat="1" applyFont="1" applyFill="1" applyBorder="1" applyAlignment="1">
      <alignment horizontal="right" vertical="center"/>
    </xf>
    <xf numFmtId="43" fontId="73" fillId="0" borderId="0" xfId="19" applyFont="1"/>
    <xf numFmtId="0" fontId="56" fillId="2" borderId="0" xfId="9" applyFont="1" applyAlignment="1">
      <alignment vertical="top"/>
    </xf>
    <xf numFmtId="0" fontId="56" fillId="2" borderId="6" xfId="9" applyFont="1" applyBorder="1" applyAlignment="1">
      <alignment horizontal="left" vertical="top"/>
    </xf>
    <xf numFmtId="3" fontId="4" fillId="2" borderId="6" xfId="9" applyNumberFormat="1" applyFont="1" applyBorder="1" applyAlignment="1">
      <alignment horizontal="right"/>
    </xf>
    <xf numFmtId="9" fontId="6" fillId="2" borderId="6" xfId="1" applyFont="1" applyFill="1" applyBorder="1" applyAlignment="1">
      <alignment horizontal="left"/>
    </xf>
    <xf numFmtId="0" fontId="6" fillId="2" borderId="6" xfId="9" applyBorder="1">
      <alignment horizontal="left"/>
    </xf>
    <xf numFmtId="3" fontId="6" fillId="2" borderId="0" xfId="9" applyNumberFormat="1" applyAlignment="1">
      <alignment horizontal="right"/>
    </xf>
    <xf numFmtId="3" fontId="0" fillId="0" borderId="0" xfId="0" applyNumberFormat="1"/>
    <xf numFmtId="172" fontId="22" fillId="0" borderId="0" xfId="19" applyNumberFormat="1" applyFont="1" applyFill="1" applyAlignment="1">
      <alignment horizontal="center"/>
    </xf>
    <xf numFmtId="166" fontId="21" fillId="9" borderId="17" xfId="1" applyNumberFormat="1" applyFont="1" applyFill="1" applyBorder="1" applyAlignment="1">
      <alignment horizontal="center" vertical="center"/>
    </xf>
    <xf numFmtId="176" fontId="21" fillId="9" borderId="68" xfId="4" applyNumberFormat="1" applyFont="1" applyFill="1" applyBorder="1" applyAlignment="1">
      <alignment horizontal="center" vertical="center"/>
    </xf>
    <xf numFmtId="166" fontId="21" fillId="9" borderId="75" xfId="1" applyNumberFormat="1" applyFont="1" applyFill="1" applyBorder="1" applyAlignment="1">
      <alignment horizontal="center" vertical="center"/>
    </xf>
    <xf numFmtId="166" fontId="21" fillId="9" borderId="75" xfId="1" applyNumberFormat="1" applyFont="1" applyFill="1" applyBorder="1" applyAlignment="1">
      <alignment horizontal="right" vertical="center"/>
    </xf>
    <xf numFmtId="176" fontId="4" fillId="2" borderId="41" xfId="4" applyNumberFormat="1" applyFont="1" applyFill="1" applyBorder="1" applyAlignment="1">
      <alignment horizontal="center" vertical="center"/>
    </xf>
    <xf numFmtId="166" fontId="4" fillId="2" borderId="41" xfId="1" applyNumberFormat="1" applyFont="1" applyFill="1" applyBorder="1" applyAlignment="1">
      <alignment horizontal="center" vertical="center"/>
    </xf>
    <xf numFmtId="176" fontId="4" fillId="2" borderId="40" xfId="4" applyNumberFormat="1" applyFont="1" applyFill="1" applyBorder="1" applyAlignment="1">
      <alignment horizontal="center" vertical="center"/>
    </xf>
    <xf numFmtId="166" fontId="4" fillId="2" borderId="47" xfId="1" applyNumberFormat="1" applyFont="1" applyFill="1" applyBorder="1" applyAlignment="1">
      <alignment horizontal="center" vertical="center"/>
    </xf>
    <xf numFmtId="166" fontId="4" fillId="2" borderId="47" xfId="1" applyNumberFormat="1" applyFont="1" applyFill="1" applyBorder="1" applyAlignment="1">
      <alignment horizontal="right" vertical="center"/>
    </xf>
    <xf numFmtId="10" fontId="3" fillId="2" borderId="36" xfId="1" applyNumberFormat="1" applyFont="1" applyFill="1" applyBorder="1" applyAlignment="1">
      <alignment horizontal="center" vertical="center"/>
    </xf>
    <xf numFmtId="0" fontId="4" fillId="0" borderId="20" xfId="12" applyFont="1" applyBorder="1"/>
    <xf numFmtId="0" fontId="14" fillId="2" borderId="0" xfId="0" applyFont="1" applyFill="1" applyAlignment="1">
      <alignment horizontal="left" vertical="top" wrapText="1"/>
    </xf>
    <xf numFmtId="49" fontId="11" fillId="2" borderId="0" xfId="23" applyNumberFormat="1" applyFont="1" applyFill="1" applyAlignment="1">
      <alignment horizontal="center" vertical="center" wrapText="1"/>
    </xf>
    <xf numFmtId="49" fontId="12" fillId="2" borderId="0" xfId="23" applyNumberFormat="1" applyFont="1" applyFill="1" applyAlignment="1">
      <alignment horizontal="center" vertical="center" wrapText="1"/>
    </xf>
    <xf numFmtId="0" fontId="19" fillId="5" borderId="0" xfId="7" applyFont="1" applyFill="1" applyAlignment="1">
      <alignment horizontal="left" wrapText="1"/>
    </xf>
    <xf numFmtId="0" fontId="70" fillId="0" borderId="29" xfId="7" applyFont="1" applyBorder="1" applyAlignment="1">
      <alignment horizontal="left" vertical="top" wrapText="1"/>
    </xf>
    <xf numFmtId="0" fontId="70" fillId="0" borderId="0" xfId="7" applyFont="1" applyAlignment="1">
      <alignment horizontal="left" vertical="top" wrapText="1"/>
    </xf>
    <xf numFmtId="0" fontId="39" fillId="0" borderId="1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54" fillId="16" borderId="34" xfId="9" applyNumberFormat="1" applyFont="1" applyFill="1" applyBorder="1" applyAlignment="1">
      <alignment horizontal="center" vertical="center"/>
    </xf>
    <xf numFmtId="3" fontId="54" fillId="16" borderId="42" xfId="9" applyNumberFormat="1" applyFont="1" applyFill="1" applyBorder="1" applyAlignment="1">
      <alignment horizontal="center" vertical="center"/>
    </xf>
    <xf numFmtId="3" fontId="54" fillId="16" borderId="35" xfId="9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3" fontId="62" fillId="16" borderId="34" xfId="9" applyNumberFormat="1" applyFont="1" applyFill="1" applyBorder="1" applyAlignment="1">
      <alignment horizontal="center" vertical="center"/>
    </xf>
    <xf numFmtId="3" fontId="62" fillId="16" borderId="42" xfId="9" applyNumberFormat="1" applyFont="1" applyFill="1" applyBorder="1" applyAlignment="1">
      <alignment horizontal="center" vertical="center"/>
    </xf>
    <xf numFmtId="3" fontId="62" fillId="16" borderId="35" xfId="9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3" fontId="52" fillId="0" borderId="18" xfId="9" applyNumberFormat="1" applyFont="1" applyFill="1" applyBorder="1" applyAlignment="1">
      <alignment horizontal="center" vertical="center"/>
    </xf>
    <xf numFmtId="0" fontId="3" fillId="0" borderId="17" xfId="8" applyFont="1" applyBorder="1" applyAlignment="1">
      <alignment horizontal="left" vertical="center" wrapText="1"/>
    </xf>
    <xf numFmtId="0" fontId="3" fillId="0" borderId="17" xfId="8" applyFont="1" applyBorder="1" applyAlignment="1">
      <alignment horizontal="left" vertical="center"/>
    </xf>
    <xf numFmtId="0" fontId="4" fillId="0" borderId="1" xfId="12" applyFont="1" applyBorder="1" applyAlignment="1">
      <alignment horizontal="left" vertical="center" wrapText="1"/>
    </xf>
    <xf numFmtId="0" fontId="3" fillId="0" borderId="17" xfId="12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wrapText="1"/>
    </xf>
    <xf numFmtId="0" fontId="56" fillId="0" borderId="17" xfId="0" applyFont="1" applyBorder="1" applyAlignment="1">
      <alignment horizontal="left" vertical="center" wrapText="1"/>
    </xf>
    <xf numFmtId="0" fontId="43" fillId="2" borderId="0" xfId="0" applyFont="1" applyFill="1" applyAlignment="1">
      <alignment horizontal="center"/>
    </xf>
    <xf numFmtId="0" fontId="56" fillId="0" borderId="1" xfId="0" applyFont="1" applyBorder="1" applyAlignment="1">
      <alignment horizontal="left" vertical="center" wrapText="1"/>
    </xf>
    <xf numFmtId="0" fontId="54" fillId="16" borderId="0" xfId="9" applyFont="1" applyFill="1" applyAlignment="1">
      <alignment horizontal="center" vertical="center" wrapText="1"/>
    </xf>
    <xf numFmtId="0" fontId="54" fillId="16" borderId="23" xfId="9" applyFont="1" applyFill="1" applyBorder="1" applyAlignment="1">
      <alignment horizontal="center" vertical="center" wrapText="1"/>
    </xf>
    <xf numFmtId="0" fontId="54" fillId="16" borderId="24" xfId="9" applyFont="1" applyFill="1" applyBorder="1" applyAlignment="1">
      <alignment horizontal="center" vertical="center"/>
    </xf>
    <xf numFmtId="0" fontId="56" fillId="0" borderId="25" xfId="0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 wrapText="1"/>
    </xf>
    <xf numFmtId="0" fontId="56" fillId="0" borderId="26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21" fillId="13" borderId="1" xfId="0" applyFont="1" applyFill="1" applyBorder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62" fillId="16" borderId="27" xfId="9" applyNumberFormat="1" applyFont="1" applyFill="1" applyBorder="1" applyAlignment="1">
      <alignment horizontal="center" vertical="center"/>
    </xf>
    <xf numFmtId="3" fontId="62" fillId="16" borderId="38" xfId="9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53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57" fillId="2" borderId="0" xfId="0" applyFont="1" applyFill="1" applyAlignment="1">
      <alignment horizontal="left" wrapText="1"/>
    </xf>
    <xf numFmtId="0" fontId="63" fillId="0" borderId="1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2" borderId="17" xfId="0" applyFont="1" applyFill="1" applyBorder="1" applyAlignment="1">
      <alignment horizontal="left"/>
    </xf>
    <xf numFmtId="0" fontId="50" fillId="5" borderId="14" xfId="2" applyFont="1" applyFill="1" applyBorder="1" applyAlignment="1">
      <alignment horizontal="left" vertical="center"/>
    </xf>
    <xf numFmtId="0" fontId="9" fillId="0" borderId="14" xfId="2" applyFont="1" applyBorder="1" applyAlignment="1">
      <alignment vertical="center"/>
    </xf>
    <xf numFmtId="0" fontId="50" fillId="5" borderId="15" xfId="2" applyFont="1" applyFill="1" applyBorder="1" applyAlignment="1">
      <alignment horizontal="left" vertical="center" wrapText="1"/>
    </xf>
    <xf numFmtId="0" fontId="9" fillId="0" borderId="15" xfId="2" applyFont="1" applyBorder="1" applyAlignment="1">
      <alignment vertical="center"/>
    </xf>
    <xf numFmtId="3" fontId="18" fillId="5" borderId="18" xfId="17" applyNumberFormat="1" applyFont="1" applyFill="1" applyBorder="1" applyAlignment="1">
      <alignment horizontal="right" vertical="center" wrapText="1"/>
    </xf>
    <xf numFmtId="3" fontId="45" fillId="0" borderId="0" xfId="0" applyNumberFormat="1" applyFont="1" applyAlignment="1">
      <alignment horizontal="center"/>
    </xf>
    <xf numFmtId="0" fontId="66" fillId="0" borderId="17" xfId="0" applyFont="1" applyBorder="1" applyAlignment="1">
      <alignment horizontal="left" vertical="center"/>
    </xf>
    <xf numFmtId="0" fontId="66" fillId="0" borderId="6" xfId="0" applyFont="1" applyBorder="1" applyAlignment="1">
      <alignment horizontal="left" vertical="center"/>
    </xf>
    <xf numFmtId="0" fontId="64" fillId="21" borderId="52" xfId="5" applyFont="1" applyFill="1" applyBorder="1" applyAlignment="1">
      <alignment horizontal="center" vertical="center" wrapText="1"/>
    </xf>
    <xf numFmtId="0" fontId="64" fillId="21" borderId="53" xfId="5" applyFont="1" applyFill="1" applyBorder="1" applyAlignment="1">
      <alignment horizontal="center" vertical="center" wrapText="1"/>
    </xf>
    <xf numFmtId="0" fontId="64" fillId="21" borderId="17" xfId="5" applyFont="1" applyFill="1" applyBorder="1" applyAlignment="1">
      <alignment horizontal="center" vertical="center" wrapText="1"/>
    </xf>
    <xf numFmtId="0" fontId="41" fillId="0" borderId="13" xfId="5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6" fillId="2" borderId="0" xfId="0" applyFont="1" applyFill="1" applyAlignment="1">
      <alignment horizontal="center" vertical="center" textRotation="90" wrapText="1"/>
    </xf>
    <xf numFmtId="0" fontId="38" fillId="0" borderId="0" xfId="26" applyFont="1" applyAlignment="1">
      <alignment horizontal="left" vertical="center" wrapText="1"/>
    </xf>
    <xf numFmtId="0" fontId="27" fillId="0" borderId="3" xfId="27" applyFont="1" applyFill="1" applyBorder="1" applyAlignment="1">
      <alignment horizontal="center" vertical="center" textRotation="90" wrapText="1"/>
    </xf>
    <xf numFmtId="0" fontId="27" fillId="0" borderId="0" xfId="27" applyFont="1" applyFill="1" applyBorder="1" applyAlignment="1">
      <alignment horizontal="center" vertical="center" textRotation="90" wrapText="1"/>
    </xf>
    <xf numFmtId="0" fontId="27" fillId="0" borderId="2" xfId="27" applyFont="1" applyFill="1" applyBorder="1" applyAlignment="1">
      <alignment horizontal="center" vertical="center" textRotation="90" wrapText="1"/>
    </xf>
    <xf numFmtId="0" fontId="29" fillId="2" borderId="3" xfId="27" applyFont="1" applyFill="1" applyBorder="1" applyAlignment="1">
      <alignment horizontal="center" vertical="center" textRotation="90" wrapText="1"/>
    </xf>
    <xf numFmtId="0" fontId="29" fillId="2" borderId="0" xfId="27" applyFont="1" applyFill="1" applyBorder="1" applyAlignment="1">
      <alignment horizontal="center" vertical="center" textRotation="90" wrapText="1"/>
    </xf>
    <xf numFmtId="0" fontId="29" fillId="2" borderId="2" xfId="27" applyFont="1" applyFill="1" applyBorder="1" applyAlignment="1">
      <alignment horizontal="center" vertical="center" textRotation="90" wrapText="1"/>
    </xf>
    <xf numFmtId="0" fontId="31" fillId="0" borderId="3" xfId="26" applyFont="1" applyBorder="1" applyAlignment="1">
      <alignment horizontal="center" vertical="center" textRotation="90" wrapText="1"/>
    </xf>
    <xf numFmtId="0" fontId="31" fillId="0" borderId="0" xfId="26" applyFont="1" applyAlignment="1">
      <alignment horizontal="center" vertical="center" textRotation="90" wrapText="1"/>
    </xf>
    <xf numFmtId="0" fontId="31" fillId="0" borderId="2" xfId="26" applyFont="1" applyBorder="1" applyAlignment="1">
      <alignment horizontal="center" vertical="center" textRotation="90" wrapText="1"/>
    </xf>
    <xf numFmtId="0" fontId="33" fillId="4" borderId="5" xfId="26" applyFont="1" applyFill="1" applyBorder="1" applyAlignment="1">
      <alignment horizontal="left" vertical="center"/>
    </xf>
    <xf numFmtId="0" fontId="33" fillId="4" borderId="4" xfId="26" applyFont="1" applyFill="1" applyBorder="1" applyAlignment="1">
      <alignment horizontal="left" vertical="center"/>
    </xf>
  </cellXfs>
  <cellStyles count="30">
    <cellStyle name="Hipervínculo" xfId="24" builtinId="8"/>
    <cellStyle name="Incorrecto 2" xfId="27" xr:uid="{00000000-0005-0000-0000-000001000000}"/>
    <cellStyle name="Millares" xfId="19" builtinId="3"/>
    <cellStyle name="Millares 2" xfId="20" xr:uid="{00000000-0005-0000-0000-000003000000}"/>
    <cellStyle name="Millares 2 2" xfId="13" xr:uid="{00000000-0005-0000-0000-000004000000}"/>
    <cellStyle name="Millares 2 3" xfId="4" xr:uid="{00000000-0005-0000-0000-000005000000}"/>
    <cellStyle name="Millares 2 3 2" xfId="16" xr:uid="{00000000-0005-0000-0000-000006000000}"/>
    <cellStyle name="Millares 2 4" xfId="28" xr:uid="{00000000-0005-0000-0000-000007000000}"/>
    <cellStyle name="Millares 2 4 2" xfId="29" xr:uid="{23749804-27B3-4828-A63A-B8A7DBE7A4CB}"/>
    <cellStyle name="Millares 7" xfId="6" xr:uid="{00000000-0005-0000-0000-000008000000}"/>
    <cellStyle name="Millares 8" xfId="10" xr:uid="{00000000-0005-0000-0000-000009000000}"/>
    <cellStyle name="Millares 8 2" xfId="18" xr:uid="{00000000-0005-0000-0000-00000A000000}"/>
    <cellStyle name="Millares 8 3" xfId="3" xr:uid="{00000000-0005-0000-0000-00000B000000}"/>
    <cellStyle name="Normal" xfId="0" builtinId="0"/>
    <cellStyle name="Normal 10" xfId="15" xr:uid="{00000000-0005-0000-0000-00000D000000}"/>
    <cellStyle name="Normal 12 2" xfId="14" xr:uid="{00000000-0005-0000-0000-00000E000000}"/>
    <cellStyle name="Normal 2" xfId="25" xr:uid="{00000000-0005-0000-0000-00000F000000}"/>
    <cellStyle name="Normal 2 2" xfId="8" xr:uid="{00000000-0005-0000-0000-000010000000}"/>
    <cellStyle name="Normal 2 2 2" xfId="12" xr:uid="{00000000-0005-0000-0000-000011000000}"/>
    <cellStyle name="Normal 2 7 2" xfId="17" xr:uid="{00000000-0005-0000-0000-000012000000}"/>
    <cellStyle name="Normal 3" xfId="21" xr:uid="{00000000-0005-0000-0000-000013000000}"/>
    <cellStyle name="Normal 3 2" xfId="22" xr:uid="{00000000-0005-0000-0000-000014000000}"/>
    <cellStyle name="Normal 3 2 3" xfId="2" xr:uid="{00000000-0005-0000-0000-000015000000}"/>
    <cellStyle name="Normal 4" xfId="26" xr:uid="{00000000-0005-0000-0000-000016000000}"/>
    <cellStyle name="Normal 4 3" xfId="7" xr:uid="{00000000-0005-0000-0000-000017000000}"/>
    <cellStyle name="Normal 6" xfId="5" xr:uid="{00000000-0005-0000-0000-000018000000}"/>
    <cellStyle name="Normal 65 3 4" xfId="23" xr:uid="{00000000-0005-0000-0000-000019000000}"/>
    <cellStyle name="Porcentaje" xfId="1" builtinId="5"/>
    <cellStyle name="Porcentaje 2" xfId="11" xr:uid="{00000000-0005-0000-0000-00001B000000}"/>
    <cellStyle name="TEXTO NORMAL" xfId="9" xr:uid="{00000000-0005-0000-0000-00001C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mruColors>
      <color rgb="FF002060"/>
      <color rgb="FF93B7FF"/>
      <color rgb="FFFF7575"/>
      <color rgb="FF002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DDF6-4AB3-A3FB-EF393AB397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 PRODUCCIÓN METÁLICA'!$A$17:$A$29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'1. PRODUCCIÓN METÁLICA'!$J$17:$J$29</c:f>
              <c:numCache>
                <c:formatCode>#,##0</c:formatCode>
                <c:ptCount val="13"/>
                <c:pt idx="0">
                  <c:v>1235.345068018001</c:v>
                </c:pt>
                <c:pt idx="1">
                  <c:v>1289.9169346156277</c:v>
                </c:pt>
                <c:pt idx="2">
                  <c:v>1363.4529126998207</c:v>
                </c:pt>
                <c:pt idx="3">
                  <c:v>1377.3737760182075</c:v>
                </c:pt>
                <c:pt idx="4">
                  <c:v>1699.9397432781927</c:v>
                </c:pt>
                <c:pt idx="5">
                  <c:v>2352.9595047380649</c:v>
                </c:pt>
                <c:pt idx="6">
                  <c:v>2440.1811105834308</c:v>
                </c:pt>
                <c:pt idx="7">
                  <c:v>2416.8811002070688</c:v>
                </c:pt>
                <c:pt idx="8">
                  <c:v>2437.9253739027736</c:v>
                </c:pt>
                <c:pt idx="9">
                  <c:v>2153.9517344604124</c:v>
                </c:pt>
                <c:pt idx="10">
                  <c:v>2329.8863174129783</c:v>
                </c:pt>
                <c:pt idx="11">
                  <c:v>2445.2708303220002</c:v>
                </c:pt>
                <c:pt idx="12">
                  <c:v>2755.0664086840002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6-4AB3-A3FB-EF393AB397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291776"/>
        <c:axId val="173301760"/>
      </c:barChart>
      <c:catAx>
        <c:axId val="17329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E"/>
          </a:p>
        </c:txPr>
        <c:crossAx val="173301760"/>
        <c:crosses val="autoZero"/>
        <c:auto val="1"/>
        <c:lblAlgn val="ctr"/>
        <c:lblOffset val="100"/>
        <c:noMultiLvlLbl val="0"/>
      </c:catAx>
      <c:valAx>
        <c:axId val="173301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3291776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4"/>
              <c:layout>
                <c:manualLayout>
                  <c:x val="1.7890771066875985E-3"/>
                  <c:y val="1.395007557206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6E-4ADA-A8A0-7138757A46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EXPORTACIONES'!$B$64:$I$64</c:f>
              <c:strCache>
                <c:ptCount val="8"/>
                <c:pt idx="0">
                  <c:v>COBRE</c:v>
                </c:pt>
                <c:pt idx="1">
                  <c:v>ORO</c:v>
                </c:pt>
                <c:pt idx="2">
                  <c:v>ZINC</c:v>
                </c:pt>
                <c:pt idx="3">
                  <c:v>PLATA</c:v>
                </c:pt>
                <c:pt idx="4">
                  <c:v>PLOMO</c:v>
                </c:pt>
                <c:pt idx="5">
                  <c:v>ESTAÑO</c:v>
                </c:pt>
                <c:pt idx="6">
                  <c:v>HIERRO</c:v>
                </c:pt>
                <c:pt idx="7">
                  <c:v>MOLIBDENO</c:v>
                </c:pt>
              </c:strCache>
            </c:strRef>
          </c:cat>
          <c:val>
            <c:numRef>
              <c:f>'6. EXPORTACIONES'!$B$92:$I$92</c:f>
              <c:numCache>
                <c:formatCode>0.0%</c:formatCode>
                <c:ptCount val="8"/>
                <c:pt idx="0">
                  <c:v>0.16474972327578996</c:v>
                </c:pt>
                <c:pt idx="1">
                  <c:v>0.17948278464268586</c:v>
                </c:pt>
                <c:pt idx="2">
                  <c:v>0.24496967905190892</c:v>
                </c:pt>
                <c:pt idx="3">
                  <c:v>-5.8021352081568667E-3</c:v>
                </c:pt>
                <c:pt idx="4">
                  <c:v>-0.4915853461069527</c:v>
                </c:pt>
                <c:pt idx="5">
                  <c:v>-0.16869841086156745</c:v>
                </c:pt>
                <c:pt idx="6">
                  <c:v>0.11868155876361053</c:v>
                </c:pt>
                <c:pt idx="7">
                  <c:v>0.65554801993963907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E-4ADA-A8A0-7138757A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17940080"/>
        <c:axId val="417940640"/>
      </c:barChart>
      <c:catAx>
        <c:axId val="41794008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17940640"/>
        <c:crossesAt val="0"/>
        <c:auto val="1"/>
        <c:lblAlgn val="ctr"/>
        <c:lblOffset val="100"/>
        <c:noMultiLvlLbl val="0"/>
      </c:catAx>
      <c:valAx>
        <c:axId val="41794064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17940080"/>
        <c:crosses val="autoZero"/>
        <c:crossBetween val="between"/>
        <c:majorUnit val="0.1500000000000000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768-47A0-B38A-E2211D6C7EF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768-47A0-B38A-E2211D6C7EF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768-47A0-B38A-E2211D6C7E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768-47A0-B38A-E2211D6C7EF0}"/>
              </c:ext>
            </c:extLst>
          </c:dPt>
          <c:dLbls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768-47A0-B38A-E2211D6C7EF0}"/>
                </c:ext>
              </c:extLst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768-47A0-B38A-E2211D6C7E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EXPORTACIONES'!$A$6:$A$16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
(Ene-Nov)</c:v>
                </c:pt>
              </c:strCache>
            </c:strRef>
          </c:cat>
          <c:val>
            <c:numRef>
              <c:f>'6. EXPORTACIONES'!$K$6:$K$16</c:f>
              <c:numCache>
                <c:formatCode>_-* #,##0_-;\-* #,##0_-;_-* "-"??_-;_-@_-</c:formatCode>
                <c:ptCount val="11"/>
                <c:pt idx="0">
                  <c:v>23789.445431569566</c:v>
                </c:pt>
                <c:pt idx="1">
                  <c:v>20545.413916138492</c:v>
                </c:pt>
                <c:pt idx="2">
                  <c:v>18950.140011644278</c:v>
                </c:pt>
                <c:pt idx="3">
                  <c:v>21819.079289828649</c:v>
                </c:pt>
                <c:pt idx="4">
                  <c:v>27581.607245410331</c:v>
                </c:pt>
                <c:pt idx="5">
                  <c:v>28898.657866237929</c:v>
                </c:pt>
                <c:pt idx="6">
                  <c:v>28336.207651007779</c:v>
                </c:pt>
                <c:pt idx="7">
                  <c:v>26127.691951754783</c:v>
                </c:pt>
                <c:pt idx="8">
                  <c:v>39756.502517099369</c:v>
                </c:pt>
                <c:pt idx="9">
                  <c:v>38119.865110812396</c:v>
                </c:pt>
                <c:pt idx="10" formatCode="_-* #,##0.0_-;\-* #,##0.0_-;_-* &quot;-&quot;??_-;_-@_-">
                  <c:v>38673.437151051025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68-47A0-B38A-E2211D6C7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42880"/>
        <c:axId val="417943440"/>
      </c:barChart>
      <c:catAx>
        <c:axId val="4179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17943440"/>
        <c:crosses val="autoZero"/>
        <c:auto val="1"/>
        <c:lblAlgn val="ctr"/>
        <c:lblOffset val="100"/>
        <c:tickMarkSkip val="1"/>
        <c:noMultiLvlLbl val="0"/>
      </c:catAx>
      <c:valAx>
        <c:axId val="417943440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17942880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C4DB-4BB8-B625-8B7361137C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'7. INVERSIONES'!$A$19:$A$28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'7. INVERSIONES'!$I$19:$I$28</c:f>
              <c:numCache>
                <c:formatCode>_ * #,##0_ ;_ * \-#,##0_ ;_ * "-"??_ ;_ @_ </c:formatCode>
                <c:ptCount val="10"/>
                <c:pt idx="0">
                  <c:v>8079.2097014900055</c:v>
                </c:pt>
                <c:pt idx="1">
                  <c:v>6869.6660912299976</c:v>
                </c:pt>
                <c:pt idx="2">
                  <c:v>3334.8353982199983</c:v>
                </c:pt>
                <c:pt idx="3">
                  <c:v>3978.3764670199985</c:v>
                </c:pt>
                <c:pt idx="4">
                  <c:v>4961.8413312999992</c:v>
                </c:pt>
                <c:pt idx="5">
                  <c:v>5908.4949988999997</c:v>
                </c:pt>
                <c:pt idx="6">
                  <c:v>4325.3812619999999</c:v>
                </c:pt>
                <c:pt idx="7">
                  <c:v>5263.2799660000001</c:v>
                </c:pt>
                <c:pt idx="8">
                  <c:v>5234.5903360000002</c:v>
                </c:pt>
                <c:pt idx="9">
                  <c:v>4715.3486419999999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DB-4BB8-B625-8B7361137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91776"/>
        <c:axId val="173301760"/>
      </c:barChart>
      <c:catAx>
        <c:axId val="17329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301760"/>
        <c:crosses val="autoZero"/>
        <c:auto val="1"/>
        <c:lblAlgn val="ctr"/>
        <c:lblOffset val="100"/>
        <c:noMultiLvlLbl val="0"/>
      </c:catAx>
      <c:valAx>
        <c:axId val="173301760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17329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906996957844416E-2"/>
          <c:y val="9.8845734179087513E-2"/>
          <c:w val="0.96175575836592786"/>
          <c:h val="0.702527080068683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3B7FF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BE-4E89-A9F0-B6EE21F8E22E}"/>
              </c:ext>
            </c:extLst>
          </c:dPt>
          <c:dLbls>
            <c:dLbl>
              <c:idx val="9"/>
              <c:layout>
                <c:manualLayout>
                  <c:x val="-8.6918730986527588E-3"/>
                  <c:y val="-3.2921802165373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BE-4E89-A9F0-B6EE21F8E22E}"/>
                </c:ext>
              </c:extLst>
            </c:dLbl>
            <c:dLbl>
              <c:idx val="12"/>
              <c:layout>
                <c:manualLayout>
                  <c:x val="4.5433501959589283E-4"/>
                  <c:y val="-3.240765551880331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E-4E89-A9F0-B6EE21F8E22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'15. RECAUDACIÓN'!$A$6:$A$18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'15. RECAUDACIÓN'!$G$6:$G$18</c:f>
              <c:numCache>
                <c:formatCode>_ * #,##0.0_ ;_ * \-#,##0.0_ ;_ * "-"??_ ;_ @_ </c:formatCode>
                <c:ptCount val="13"/>
                <c:pt idx="0">
                  <c:v>13082.400994930002</c:v>
                </c:pt>
                <c:pt idx="1">
                  <c:v>13118.451138446668</c:v>
                </c:pt>
                <c:pt idx="2">
                  <c:v>9417.191875980001</c:v>
                </c:pt>
                <c:pt idx="3">
                  <c:v>9472.6880195933318</c:v>
                </c:pt>
                <c:pt idx="4">
                  <c:v>6103.2961794433331</c:v>
                </c:pt>
                <c:pt idx="5">
                  <c:v>5997.20368478</c:v>
                </c:pt>
                <c:pt idx="6">
                  <c:v>9080.0895316599999</c:v>
                </c:pt>
                <c:pt idx="7">
                  <c:v>12248.277471096666</c:v>
                </c:pt>
                <c:pt idx="8">
                  <c:v>10513.433204446665</c:v>
                </c:pt>
                <c:pt idx="9">
                  <c:v>8016.9140878100006</c:v>
                </c:pt>
                <c:pt idx="10">
                  <c:v>24484.571917260004</c:v>
                </c:pt>
                <c:pt idx="11">
                  <c:v>23582.126953920008</c:v>
                </c:pt>
                <c:pt idx="12" formatCode="#,##0.0">
                  <c:v>16089.349940639999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BE-4E89-A9F0-B6EE21F8E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3296399"/>
        <c:axId val="313285583"/>
      </c:barChart>
      <c:catAx>
        <c:axId val="313296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3285583"/>
        <c:crosses val="autoZero"/>
        <c:auto val="1"/>
        <c:lblAlgn val="ctr"/>
        <c:lblOffset val="100"/>
        <c:noMultiLvlLbl val="0"/>
      </c:catAx>
      <c:valAx>
        <c:axId val="313285583"/>
        <c:scaling>
          <c:orientation val="minMax"/>
          <c:max val="25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3296399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CONTENIDO!A1"/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NTENIDO!A1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CONTENIDO!A1"/><Relationship Id="rId1" Type="http://schemas.openxmlformats.org/officeDocument/2006/relationships/chart" Target="../charts/chart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565785</xdr:colOff>
      <xdr:row>1</xdr:row>
      <xdr:rowOff>19050</xdr:rowOff>
    </xdr:from>
    <xdr:to>
      <xdr:col>9</xdr:col>
      <xdr:colOff>408829</xdr:colOff>
      <xdr:row>8</xdr:row>
      <xdr:rowOff>9348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5505" y="194310"/>
          <a:ext cx="6131449" cy="12171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381000</xdr:colOff>
      <xdr:row>0</xdr:row>
      <xdr:rowOff>47625</xdr:rowOff>
    </xdr:from>
    <xdr:to>
      <xdr:col>24</xdr:col>
      <xdr:colOff>5154</xdr:colOff>
      <xdr:row>2</xdr:row>
      <xdr:rowOff>108488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4427B5-0128-4D85-986F-D4E011947518}"/>
            </a:ext>
          </a:extLst>
        </xdr:cNvPr>
        <xdr:cNvSpPr/>
      </xdr:nvSpPr>
      <xdr:spPr>
        <a:xfrm>
          <a:off x="12411075" y="47625"/>
          <a:ext cx="1443429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0</xdr:row>
      <xdr:rowOff>66675</xdr:rowOff>
    </xdr:from>
    <xdr:to>
      <xdr:col>3</xdr:col>
      <xdr:colOff>14679</xdr:colOff>
      <xdr:row>2</xdr:row>
      <xdr:rowOff>79913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A59E4-6FD8-4090-B85E-7F95B04B6291}"/>
            </a:ext>
          </a:extLst>
        </xdr:cNvPr>
        <xdr:cNvSpPr/>
      </xdr:nvSpPr>
      <xdr:spPr>
        <a:xfrm>
          <a:off x="5715000" y="66675"/>
          <a:ext cx="1443429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95595</xdr:colOff>
      <xdr:row>55</xdr:row>
      <xdr:rowOff>76200</xdr:rowOff>
    </xdr:from>
    <xdr:to>
      <xdr:col>7</xdr:col>
      <xdr:colOff>866774</xdr:colOff>
      <xdr:row>61</xdr:row>
      <xdr:rowOff>152400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3028D52E-4941-4E3F-82E4-BFA055817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0</xdr:row>
      <xdr:rowOff>57150</xdr:rowOff>
    </xdr:from>
    <xdr:to>
      <xdr:col>7</xdr:col>
      <xdr:colOff>938604</xdr:colOff>
      <xdr:row>2</xdr:row>
      <xdr:rowOff>118013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A08C3F-0500-4D7A-87A8-61029359C195}"/>
            </a:ext>
          </a:extLst>
        </xdr:cNvPr>
        <xdr:cNvSpPr/>
      </xdr:nvSpPr>
      <xdr:spPr>
        <a:xfrm>
          <a:off x="5991225" y="57150"/>
          <a:ext cx="1443429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981075</xdr:colOff>
      <xdr:row>0</xdr:row>
      <xdr:rowOff>57150</xdr:rowOff>
    </xdr:from>
    <xdr:to>
      <xdr:col>7</xdr:col>
      <xdr:colOff>605229</xdr:colOff>
      <xdr:row>2</xdr:row>
      <xdr:rowOff>118013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D7398A-322F-4028-AD7D-2F6EDA40E23F}"/>
            </a:ext>
          </a:extLst>
        </xdr:cNvPr>
        <xdr:cNvSpPr/>
      </xdr:nvSpPr>
      <xdr:spPr>
        <a:xfrm>
          <a:off x="8486775" y="57150"/>
          <a:ext cx="1443429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66675</xdr:rowOff>
    </xdr:from>
    <xdr:to>
      <xdr:col>8</xdr:col>
      <xdr:colOff>24204</xdr:colOff>
      <xdr:row>2</xdr:row>
      <xdr:rowOff>127538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9CC626-1ADF-4D4D-B693-CD8CB99B3388}"/>
            </a:ext>
          </a:extLst>
        </xdr:cNvPr>
        <xdr:cNvSpPr/>
      </xdr:nvSpPr>
      <xdr:spPr>
        <a:xfrm>
          <a:off x="7734300" y="66675"/>
          <a:ext cx="1443429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85725</xdr:rowOff>
    </xdr:from>
    <xdr:to>
      <xdr:col>13</xdr:col>
      <xdr:colOff>843354</xdr:colOff>
      <xdr:row>2</xdr:row>
      <xdr:rowOff>146588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A92BAA-6B88-46A7-8C55-68D1D29AF3E8}"/>
            </a:ext>
          </a:extLst>
        </xdr:cNvPr>
        <xdr:cNvSpPr/>
      </xdr:nvSpPr>
      <xdr:spPr>
        <a:xfrm>
          <a:off x="11410950" y="85725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476250</xdr:colOff>
      <xdr:row>0</xdr:row>
      <xdr:rowOff>76200</xdr:rowOff>
    </xdr:from>
    <xdr:to>
      <xdr:col>24</xdr:col>
      <xdr:colOff>614754</xdr:colOff>
      <xdr:row>2</xdr:row>
      <xdr:rowOff>137063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84A96B-7B89-4F1B-8E05-DA74728DBDE1}"/>
            </a:ext>
          </a:extLst>
        </xdr:cNvPr>
        <xdr:cNvSpPr/>
      </xdr:nvSpPr>
      <xdr:spPr>
        <a:xfrm>
          <a:off x="15811500" y="76200"/>
          <a:ext cx="149105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0</xdr:row>
      <xdr:rowOff>76200</xdr:rowOff>
    </xdr:from>
    <xdr:to>
      <xdr:col>12</xdr:col>
      <xdr:colOff>14679</xdr:colOff>
      <xdr:row>1</xdr:row>
      <xdr:rowOff>337088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9CE7B-6E8A-433A-9A87-D04FA7A13D30}"/>
            </a:ext>
          </a:extLst>
        </xdr:cNvPr>
        <xdr:cNvSpPr/>
      </xdr:nvSpPr>
      <xdr:spPr>
        <a:xfrm>
          <a:off x="12039600" y="76200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0</xdr:row>
      <xdr:rowOff>76200</xdr:rowOff>
    </xdr:from>
    <xdr:to>
      <xdr:col>11</xdr:col>
      <xdr:colOff>1052904</xdr:colOff>
      <xdr:row>1</xdr:row>
      <xdr:rowOff>337088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1CC21-55BE-4A05-B40B-4617B55FDC6F}"/>
            </a:ext>
          </a:extLst>
        </xdr:cNvPr>
        <xdr:cNvSpPr/>
      </xdr:nvSpPr>
      <xdr:spPr>
        <a:xfrm>
          <a:off x="9877425" y="76200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0</xdr:row>
      <xdr:rowOff>66675</xdr:rowOff>
    </xdr:from>
    <xdr:to>
      <xdr:col>14</xdr:col>
      <xdr:colOff>62304</xdr:colOff>
      <xdr:row>2</xdr:row>
      <xdr:rowOff>98963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26840B-B9FC-468B-8ACA-B4E07DD692EA}"/>
            </a:ext>
          </a:extLst>
        </xdr:cNvPr>
        <xdr:cNvSpPr/>
      </xdr:nvSpPr>
      <xdr:spPr>
        <a:xfrm>
          <a:off x="8324850" y="66675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63208</xdr:colOff>
      <xdr:row>61</xdr:row>
      <xdr:rowOff>66676</xdr:rowOff>
    </xdr:from>
    <xdr:to>
      <xdr:col>8</xdr:col>
      <xdr:colOff>819150</xdr:colOff>
      <xdr:row>68</xdr:row>
      <xdr:rowOff>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CE866509-0C12-4B9C-9556-1F4109225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838200</xdr:colOff>
      <xdr:row>0</xdr:row>
      <xdr:rowOff>45720</xdr:rowOff>
    </xdr:from>
    <xdr:to>
      <xdr:col>9</xdr:col>
      <xdr:colOff>5154</xdr:colOff>
      <xdr:row>2</xdr:row>
      <xdr:rowOff>87533</xdr:rowOff>
    </xdr:to>
    <xdr:sp macro="" textlink="">
      <xdr:nvSpPr>
        <xdr:cNvPr id="3" name="Rectángulo: esquinas redondeada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DE0395-8075-4716-8F83-2DDEFFA0B8D2}"/>
            </a:ext>
          </a:extLst>
        </xdr:cNvPr>
        <xdr:cNvSpPr/>
      </xdr:nvSpPr>
      <xdr:spPr>
        <a:xfrm>
          <a:off x="5867400" y="45720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  <xdr:twoCellAnchor>
    <xdr:from>
      <xdr:col>6</xdr:col>
      <xdr:colOff>838200</xdr:colOff>
      <xdr:row>0</xdr:row>
      <xdr:rowOff>45720</xdr:rowOff>
    </xdr:from>
    <xdr:to>
      <xdr:col>9</xdr:col>
      <xdr:colOff>5154</xdr:colOff>
      <xdr:row>2</xdr:row>
      <xdr:rowOff>87533</xdr:rowOff>
    </xdr:to>
    <xdr:sp macro="" textlink="">
      <xdr:nvSpPr>
        <xdr:cNvPr id="4" name="Rectángulo: esquinas redondeada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CB7361-03D1-42C5-9A31-0362DB3ED14F}"/>
            </a:ext>
          </a:extLst>
        </xdr:cNvPr>
        <xdr:cNvSpPr/>
      </xdr:nvSpPr>
      <xdr:spPr>
        <a:xfrm>
          <a:off x="5867400" y="45720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76200</xdr:rowOff>
    </xdr:from>
    <xdr:to>
      <xdr:col>3</xdr:col>
      <xdr:colOff>1691079</xdr:colOff>
      <xdr:row>2</xdr:row>
      <xdr:rowOff>127538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98B9E6-AA6B-444B-9329-9D37A71F75CE}"/>
            </a:ext>
          </a:extLst>
        </xdr:cNvPr>
        <xdr:cNvSpPr/>
      </xdr:nvSpPr>
      <xdr:spPr>
        <a:xfrm>
          <a:off x="5210175" y="76200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47625</xdr:rowOff>
    </xdr:from>
    <xdr:to>
      <xdr:col>5</xdr:col>
      <xdr:colOff>33729</xdr:colOff>
      <xdr:row>2</xdr:row>
      <xdr:rowOff>127538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AB726F-7AE8-40C1-9C23-5E6A2D37415A}"/>
            </a:ext>
          </a:extLst>
        </xdr:cNvPr>
        <xdr:cNvSpPr/>
      </xdr:nvSpPr>
      <xdr:spPr>
        <a:xfrm>
          <a:off x="4638675" y="47625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33</xdr:row>
      <xdr:rowOff>22860</xdr:rowOff>
    </xdr:from>
    <xdr:to>
      <xdr:col>6</xdr:col>
      <xdr:colOff>1152525</xdr:colOff>
      <xdr:row>45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9F1D81-AF1B-4CD8-9676-E0A38B7CE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1066800</xdr:colOff>
      <xdr:row>0</xdr:row>
      <xdr:rowOff>47625</xdr:rowOff>
    </xdr:from>
    <xdr:to>
      <xdr:col>7</xdr:col>
      <xdr:colOff>138504</xdr:colOff>
      <xdr:row>2</xdr:row>
      <xdr:rowOff>108488</xdr:rowOff>
    </xdr:to>
    <xdr:sp macro="" textlink="">
      <xdr:nvSpPr>
        <xdr:cNvPr id="3" name="Rectángulo: esquinas redondeada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A2971B-8575-457A-86B1-BA6EC41606EC}"/>
            </a:ext>
          </a:extLst>
        </xdr:cNvPr>
        <xdr:cNvSpPr/>
      </xdr:nvSpPr>
      <xdr:spPr>
        <a:xfrm>
          <a:off x="7277100" y="47625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1</xdr:row>
      <xdr:rowOff>0</xdr:rowOff>
    </xdr:from>
    <xdr:to>
      <xdr:col>8</xdr:col>
      <xdr:colOff>1205304</xdr:colOff>
      <xdr:row>2</xdr:row>
      <xdr:rowOff>22763</xdr:rowOff>
    </xdr:to>
    <xdr:sp macro="" textlink="">
      <xdr:nvSpPr>
        <xdr:cNvPr id="3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0EDEEF-F087-4DCC-BEB8-6938C5BB54C2}"/>
            </a:ext>
          </a:extLst>
        </xdr:cNvPr>
        <xdr:cNvSpPr/>
      </xdr:nvSpPr>
      <xdr:spPr>
        <a:xfrm>
          <a:off x="10868025" y="190500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152400</xdr:rowOff>
    </xdr:from>
    <xdr:to>
      <xdr:col>10</xdr:col>
      <xdr:colOff>14679</xdr:colOff>
      <xdr:row>2</xdr:row>
      <xdr:rowOff>22763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73E4E9-B599-4E3B-947F-53E484E9314C}"/>
            </a:ext>
          </a:extLst>
        </xdr:cNvPr>
        <xdr:cNvSpPr/>
      </xdr:nvSpPr>
      <xdr:spPr>
        <a:xfrm>
          <a:off x="13849350" y="152400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274320</xdr:colOff>
      <xdr:row>0</xdr:row>
      <xdr:rowOff>38100</xdr:rowOff>
    </xdr:from>
    <xdr:to>
      <xdr:col>8</xdr:col>
      <xdr:colOff>17033</xdr:colOff>
      <xdr:row>2</xdr:row>
      <xdr:rowOff>76327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283D8-3B94-4A1F-B408-157BFA89145B}"/>
            </a:ext>
          </a:extLst>
        </xdr:cNvPr>
        <xdr:cNvSpPr/>
      </xdr:nvSpPr>
      <xdr:spPr>
        <a:xfrm>
          <a:off x="7427595" y="38100"/>
          <a:ext cx="1657238" cy="428752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  <xdr:twoCellAnchor>
    <xdr:from>
      <xdr:col>5</xdr:col>
      <xdr:colOff>274320</xdr:colOff>
      <xdr:row>0</xdr:row>
      <xdr:rowOff>38100</xdr:rowOff>
    </xdr:from>
    <xdr:to>
      <xdr:col>8</xdr:col>
      <xdr:colOff>17033</xdr:colOff>
      <xdr:row>2</xdr:row>
      <xdr:rowOff>76327</xdr:rowOff>
    </xdr:to>
    <xdr:sp macro="" textlink="">
      <xdr:nvSpPr>
        <xdr:cNvPr id="3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D9FB43-1FC7-475C-9571-DCCD194E736D}"/>
            </a:ext>
          </a:extLst>
        </xdr:cNvPr>
        <xdr:cNvSpPr/>
      </xdr:nvSpPr>
      <xdr:spPr>
        <a:xfrm>
          <a:off x="7427595" y="38100"/>
          <a:ext cx="1657238" cy="428752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</xdr:colOff>
      <xdr:row>0</xdr:row>
      <xdr:rowOff>38100</xdr:rowOff>
    </xdr:from>
    <xdr:to>
      <xdr:col>8</xdr:col>
      <xdr:colOff>12774</xdr:colOff>
      <xdr:row>2</xdr:row>
      <xdr:rowOff>78008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77AEA-C9E6-4F5E-8609-E9EB45894F55}"/>
            </a:ext>
          </a:extLst>
        </xdr:cNvPr>
        <xdr:cNvSpPr/>
      </xdr:nvSpPr>
      <xdr:spPr>
        <a:xfrm>
          <a:off x="4773930" y="38100"/>
          <a:ext cx="1887294" cy="43043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  <xdr:twoCellAnchor>
    <xdr:from>
      <xdr:col>5</xdr:col>
      <xdr:colOff>68580</xdr:colOff>
      <xdr:row>0</xdr:row>
      <xdr:rowOff>38100</xdr:rowOff>
    </xdr:from>
    <xdr:to>
      <xdr:col>8</xdr:col>
      <xdr:colOff>12774</xdr:colOff>
      <xdr:row>2</xdr:row>
      <xdr:rowOff>78008</xdr:rowOff>
    </xdr:to>
    <xdr:sp macro="" textlink="">
      <xdr:nvSpPr>
        <xdr:cNvPr id="3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F3B32D-57F5-4012-99CE-7B180E4C61AC}"/>
            </a:ext>
          </a:extLst>
        </xdr:cNvPr>
        <xdr:cNvSpPr/>
      </xdr:nvSpPr>
      <xdr:spPr>
        <a:xfrm>
          <a:off x="4773930" y="38100"/>
          <a:ext cx="1887294" cy="43043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0</xdr:row>
      <xdr:rowOff>57150</xdr:rowOff>
    </xdr:from>
    <xdr:to>
      <xdr:col>9</xdr:col>
      <xdr:colOff>33729</xdr:colOff>
      <xdr:row>2</xdr:row>
      <xdr:rowOff>118013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9A315F-B572-4EE4-8B5F-2ACA6210D15F}"/>
            </a:ext>
          </a:extLst>
        </xdr:cNvPr>
        <xdr:cNvSpPr/>
      </xdr:nvSpPr>
      <xdr:spPr>
        <a:xfrm>
          <a:off x="7496175" y="57150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0</xdr:row>
      <xdr:rowOff>57150</xdr:rowOff>
    </xdr:from>
    <xdr:to>
      <xdr:col>9</xdr:col>
      <xdr:colOff>14679</xdr:colOff>
      <xdr:row>2</xdr:row>
      <xdr:rowOff>118013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768C3-20C6-4E03-ABEC-F815FE4BB46E}"/>
            </a:ext>
          </a:extLst>
        </xdr:cNvPr>
        <xdr:cNvSpPr/>
      </xdr:nvSpPr>
      <xdr:spPr>
        <a:xfrm>
          <a:off x="6000750" y="57150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76200</xdr:rowOff>
    </xdr:from>
    <xdr:to>
      <xdr:col>9</xdr:col>
      <xdr:colOff>5154</xdr:colOff>
      <xdr:row>2</xdr:row>
      <xdr:rowOff>137063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7EDEB6-7D25-4E92-801E-679C62A0B81A}"/>
            </a:ext>
          </a:extLst>
        </xdr:cNvPr>
        <xdr:cNvSpPr/>
      </xdr:nvSpPr>
      <xdr:spPr>
        <a:xfrm>
          <a:off x="5286375" y="76200"/>
          <a:ext cx="1662504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1104900</xdr:colOff>
      <xdr:row>0</xdr:row>
      <xdr:rowOff>57150</xdr:rowOff>
    </xdr:from>
    <xdr:to>
      <xdr:col>9</xdr:col>
      <xdr:colOff>1243404</xdr:colOff>
      <xdr:row>2</xdr:row>
      <xdr:rowOff>118013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88D9BA-27E1-4D7E-B332-CF4BF3D9F14F}"/>
            </a:ext>
          </a:extLst>
        </xdr:cNvPr>
        <xdr:cNvSpPr/>
      </xdr:nvSpPr>
      <xdr:spPr>
        <a:xfrm>
          <a:off x="9505950" y="57150"/>
          <a:ext cx="1443429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106</xdr:row>
      <xdr:rowOff>20554</xdr:rowOff>
    </xdr:from>
    <xdr:to>
      <xdr:col>8</xdr:col>
      <xdr:colOff>0</xdr:colOff>
      <xdr:row>120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1984D4BD-4B6B-493E-82D9-FD0900EEC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314325</xdr:colOff>
      <xdr:row>47</xdr:row>
      <xdr:rowOff>63567</xdr:rowOff>
    </xdr:from>
    <xdr:to>
      <xdr:col>8</xdr:col>
      <xdr:colOff>923925</xdr:colOff>
      <xdr:row>61</xdr:row>
      <xdr:rowOff>94553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13EF7F30-EFD9-46ED-B600-AB103A42B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657225</xdr:colOff>
      <xdr:row>0</xdr:row>
      <xdr:rowOff>85725</xdr:rowOff>
    </xdr:from>
    <xdr:to>
      <xdr:col>11</xdr:col>
      <xdr:colOff>24204</xdr:colOff>
      <xdr:row>2</xdr:row>
      <xdr:rowOff>118013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D8B994-B7DF-41A5-991F-3E1CA027BAE1}"/>
            </a:ext>
          </a:extLst>
        </xdr:cNvPr>
        <xdr:cNvSpPr/>
      </xdr:nvSpPr>
      <xdr:spPr>
        <a:xfrm>
          <a:off x="10525125" y="85725"/>
          <a:ext cx="1443429" cy="42281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Volver a contenido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</sheetPr>
  <dimension ref="B10:Q57"/>
  <sheetViews>
    <sheetView tabSelected="1" view="pageBreakPreview" zoomScaleNormal="100" zoomScaleSheetLayoutView="100" workbookViewId="0">
      <selection activeCell="P6" sqref="P6"/>
    </sheetView>
  </sheetViews>
  <sheetFormatPr baseColWidth="10" defaultColWidth="11.42578125" defaultRowHeight="16.5" x14ac:dyDescent="0.3"/>
  <cols>
    <col min="1" max="1" width="5.28515625" style="19" customWidth="1"/>
    <col min="2" max="8" width="11.42578125" style="19"/>
    <col min="9" max="9" width="23" style="19" customWidth="1"/>
    <col min="10" max="12" width="11.42578125" style="19"/>
    <col min="13" max="13" width="8.5703125" style="19" customWidth="1"/>
    <col min="14" max="16384" width="11.42578125" style="19"/>
  </cols>
  <sheetData>
    <row r="10" spans="2:17" ht="22.5" customHeight="1" x14ac:dyDescent="0.3">
      <c r="B10" s="914" t="s">
        <v>106</v>
      </c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22"/>
      <c r="N10" s="22"/>
      <c r="O10" s="22"/>
      <c r="P10" s="22"/>
      <c r="Q10" s="22"/>
    </row>
    <row r="11" spans="2:17" ht="18" customHeight="1" x14ac:dyDescent="0.3">
      <c r="B11" s="915" t="s">
        <v>811</v>
      </c>
      <c r="C11" s="915"/>
      <c r="D11" s="915"/>
      <c r="E11" s="915"/>
      <c r="F11" s="915"/>
      <c r="G11" s="915"/>
      <c r="H11" s="915"/>
      <c r="I11" s="915"/>
      <c r="J11" s="915"/>
      <c r="K11" s="915"/>
      <c r="L11" s="915"/>
      <c r="M11" s="23"/>
      <c r="N11" s="23"/>
      <c r="O11" s="23"/>
      <c r="P11" s="23"/>
      <c r="Q11" s="23"/>
    </row>
    <row r="12" spans="2:17" ht="18" customHeight="1" x14ac:dyDescent="0.3">
      <c r="B12" s="915" t="s">
        <v>812</v>
      </c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23"/>
      <c r="N12" s="23"/>
      <c r="O12" s="23"/>
      <c r="P12" s="23"/>
      <c r="Q12" s="23"/>
    </row>
    <row r="14" spans="2:17" ht="18" x14ac:dyDescent="0.3">
      <c r="B14" s="21" t="s">
        <v>107</v>
      </c>
    </row>
    <row r="15" spans="2:17" x14ac:dyDescent="0.3">
      <c r="B15" s="19" t="s">
        <v>108</v>
      </c>
      <c r="J15" s="20" t="s">
        <v>109</v>
      </c>
    </row>
    <row r="16" spans="2:17" x14ac:dyDescent="0.3">
      <c r="B16" s="19" t="s">
        <v>110</v>
      </c>
      <c r="J16" s="20" t="s">
        <v>111</v>
      </c>
    </row>
    <row r="17" spans="2:10" x14ac:dyDescent="0.3">
      <c r="B17" s="19" t="s">
        <v>303</v>
      </c>
      <c r="I17" s="33"/>
      <c r="J17" s="20" t="s">
        <v>301</v>
      </c>
    </row>
    <row r="19" spans="2:10" ht="18" x14ac:dyDescent="0.3">
      <c r="B19" s="21" t="s">
        <v>767</v>
      </c>
    </row>
    <row r="20" spans="2:10" x14ac:dyDescent="0.3">
      <c r="B20" s="19" t="s">
        <v>702</v>
      </c>
      <c r="J20" s="20" t="s">
        <v>112</v>
      </c>
    </row>
    <row r="21" spans="2:10" x14ac:dyDescent="0.3">
      <c r="B21" s="19" t="s">
        <v>703</v>
      </c>
      <c r="I21" s="33"/>
      <c r="J21" s="20" t="s">
        <v>302</v>
      </c>
    </row>
    <row r="22" spans="2:10" x14ac:dyDescent="0.3">
      <c r="B22" s="19" t="s">
        <v>704</v>
      </c>
      <c r="J22" s="20" t="s">
        <v>113</v>
      </c>
    </row>
    <row r="24" spans="2:10" ht="18" x14ac:dyDescent="0.3">
      <c r="B24" s="21" t="s">
        <v>114</v>
      </c>
      <c r="J24" s="20" t="s">
        <v>115</v>
      </c>
    </row>
    <row r="26" spans="2:10" ht="18" x14ac:dyDescent="0.3">
      <c r="B26" s="21" t="s">
        <v>116</v>
      </c>
    </row>
    <row r="27" spans="2:10" x14ac:dyDescent="0.3">
      <c r="B27" s="19" t="s">
        <v>117</v>
      </c>
      <c r="J27" s="20" t="s">
        <v>120</v>
      </c>
    </row>
    <row r="28" spans="2:10" x14ac:dyDescent="0.3">
      <c r="B28" s="19" t="s">
        <v>118</v>
      </c>
      <c r="J28" s="20" t="s">
        <v>121</v>
      </c>
    </row>
    <row r="29" spans="2:10" x14ac:dyDescent="0.3">
      <c r="B29" s="19" t="s">
        <v>119</v>
      </c>
      <c r="J29" s="20" t="s">
        <v>122</v>
      </c>
    </row>
    <row r="31" spans="2:10" ht="18" x14ac:dyDescent="0.3">
      <c r="B31" s="21" t="s">
        <v>123</v>
      </c>
    </row>
    <row r="32" spans="2:10" x14ac:dyDescent="0.3">
      <c r="B32" s="19" t="s">
        <v>125</v>
      </c>
      <c r="J32" s="20" t="s">
        <v>127</v>
      </c>
    </row>
    <row r="33" spans="2:10" x14ac:dyDescent="0.3">
      <c r="B33" s="19" t="s">
        <v>304</v>
      </c>
      <c r="J33" s="20" t="s">
        <v>128</v>
      </c>
    </row>
    <row r="34" spans="2:10" x14ac:dyDescent="0.3">
      <c r="B34" s="19" t="s">
        <v>124</v>
      </c>
      <c r="J34" s="20" t="s">
        <v>128</v>
      </c>
    </row>
    <row r="35" spans="2:10" x14ac:dyDescent="0.3">
      <c r="B35" s="19" t="s">
        <v>126</v>
      </c>
      <c r="J35" s="20" t="s">
        <v>129</v>
      </c>
    </row>
    <row r="37" spans="2:10" ht="18" x14ac:dyDescent="0.3">
      <c r="B37" s="21" t="s">
        <v>130</v>
      </c>
    </row>
    <row r="38" spans="2:10" x14ac:dyDescent="0.3">
      <c r="B38" s="19" t="s">
        <v>131</v>
      </c>
      <c r="J38" s="20" t="s">
        <v>132</v>
      </c>
    </row>
    <row r="39" spans="2:10" x14ac:dyDescent="0.3">
      <c r="B39" s="19" t="s">
        <v>305</v>
      </c>
      <c r="J39" s="20" t="s">
        <v>132</v>
      </c>
    </row>
    <row r="40" spans="2:10" x14ac:dyDescent="0.3">
      <c r="B40" s="19" t="s">
        <v>230</v>
      </c>
      <c r="J40" s="20" t="s">
        <v>231</v>
      </c>
    </row>
    <row r="42" spans="2:10" ht="18" x14ac:dyDescent="0.3">
      <c r="B42" s="21" t="s">
        <v>133</v>
      </c>
    </row>
    <row r="43" spans="2:10" x14ac:dyDescent="0.3">
      <c r="B43" s="19" t="s">
        <v>307</v>
      </c>
      <c r="J43" s="20" t="s">
        <v>232</v>
      </c>
    </row>
    <row r="44" spans="2:10" ht="36" customHeight="1" x14ac:dyDescent="0.3">
      <c r="B44" s="913" t="s">
        <v>134</v>
      </c>
      <c r="C44" s="913"/>
      <c r="D44" s="913"/>
      <c r="E44" s="913"/>
      <c r="F44" s="913"/>
      <c r="G44" s="913"/>
      <c r="H44" s="913"/>
      <c r="J44" s="20" t="s">
        <v>233</v>
      </c>
    </row>
    <row r="46" spans="2:10" ht="18" x14ac:dyDescent="0.3">
      <c r="B46" s="21" t="s">
        <v>135</v>
      </c>
    </row>
    <row r="47" spans="2:10" x14ac:dyDescent="0.3">
      <c r="B47" s="19" t="s">
        <v>136</v>
      </c>
      <c r="J47" s="20" t="s">
        <v>234</v>
      </c>
    </row>
    <row r="49" spans="2:10" ht="18" x14ac:dyDescent="0.3">
      <c r="B49" s="21" t="s">
        <v>137</v>
      </c>
      <c r="J49" s="20" t="s">
        <v>235</v>
      </c>
    </row>
    <row r="51" spans="2:10" ht="18" x14ac:dyDescent="0.3">
      <c r="B51" s="21" t="s">
        <v>138</v>
      </c>
      <c r="J51" s="20" t="s">
        <v>236</v>
      </c>
    </row>
    <row r="53" spans="2:10" ht="18" x14ac:dyDescent="0.3">
      <c r="B53" s="21" t="s">
        <v>139</v>
      </c>
      <c r="J53" s="20" t="s">
        <v>237</v>
      </c>
    </row>
    <row r="55" spans="2:10" ht="18" x14ac:dyDescent="0.3">
      <c r="B55" s="21" t="s">
        <v>317</v>
      </c>
      <c r="J55" s="20" t="s">
        <v>238</v>
      </c>
    </row>
    <row r="57" spans="2:10" ht="18" x14ac:dyDescent="0.3">
      <c r="B57" s="21" t="s">
        <v>323</v>
      </c>
      <c r="J57" s="20" t="s">
        <v>296</v>
      </c>
    </row>
  </sheetData>
  <mergeCells count="4">
    <mergeCell ref="B44:H44"/>
    <mergeCell ref="B10:L10"/>
    <mergeCell ref="B11:L11"/>
    <mergeCell ref="B12:L12"/>
  </mergeCells>
  <hyperlinks>
    <hyperlink ref="J15" location="'1. PRODUCCIÓN METÁLICA'!A1" display="'1. PRODUCCIÓN METÁLICA'!A1" xr:uid="{00000000-0004-0000-0000-000000000000}"/>
    <hyperlink ref="J16" location="'2. PRODUCCIÓN EMPRESAS'!A1" display="'2. PRODUCCIÓN EMPRESAS'!A1" xr:uid="{00000000-0004-0000-0000-000001000000}"/>
    <hyperlink ref="J20" location="'4. NO METÁLICA'!A1" display="'4. NO METÁLICA'!A1" xr:uid="{00000000-0004-0000-0000-000002000000}"/>
    <hyperlink ref="J22" location="'4.2. CARBONÍFERA'!A1" display="'4.2. CARBONÍFERA'!A1" xr:uid="{00000000-0004-0000-0000-000003000000}"/>
    <hyperlink ref="J27" location="'6. EXPORTACIONES'!A1" display="'6. EXPORTACIONES'!A1" xr:uid="{00000000-0004-0000-0000-000004000000}"/>
    <hyperlink ref="J28" location="'6.1 EXPORTACIONES PART'!A1" display="'6.1 EXPORTACIONES PART'!A1" xr:uid="{00000000-0004-0000-0000-000005000000}"/>
    <hyperlink ref="J29" location="'6.2 EXPORT PRODUCTOS'!A1" display="'6.2 EXPORT PRODUCTOS'!A1" xr:uid="{00000000-0004-0000-0000-000006000000}"/>
    <hyperlink ref="J32" location="'7. INVERSIONES'!A1" display="'7. INVERSIONES'!A1" xr:uid="{00000000-0004-0000-0000-000007000000}"/>
    <hyperlink ref="J33" location="'8. INVERSIONES TIPO'!A1" display="'8. INVERSIONES TIPO'!A1" xr:uid="{00000000-0004-0000-0000-000008000000}"/>
    <hyperlink ref="J34" location="'8. INVERSIONES TIPO'!A1" display="'8. INVERSIONES TIPO'!A1" xr:uid="{00000000-0004-0000-0000-000009000000}"/>
    <hyperlink ref="J35" location="'9. INVERSIONES RUBRO'!A1" display="'9. INVERSIONES RUBRO'!A1" xr:uid="{00000000-0004-0000-0000-00000A000000}"/>
    <hyperlink ref="J38" location="'10. EMPLEO'!A1" display="'10. EMPLEO'!A1" xr:uid="{00000000-0004-0000-0000-00000B000000}"/>
    <hyperlink ref="J39" location="'10. EMPLEO'!A1" display="'10. EMPLEO'!A1" xr:uid="{00000000-0004-0000-0000-00000C000000}"/>
    <hyperlink ref="J24" location="'5. MACROECONÓMICAS'!A1" display="'5. MACROECONÓMICAS'!A1" xr:uid="{00000000-0004-0000-0000-00000D000000}"/>
    <hyperlink ref="J40" location="'11. EMPLEO-GÉNERO'!A1" display="'11. EMPLEO-GÉNERO'!A1" xr:uid="{00000000-0004-0000-0000-00000E000000}"/>
    <hyperlink ref="J44" location="'13. TRANSFERENCIAS 2'!A1" display="'13. TRANSFERENCIAS 2'!A1" xr:uid="{00000000-0004-0000-0000-000010000000}"/>
    <hyperlink ref="J47" location="'14. CATASTRO ACTIVIDAD'!A1" display="'14. CATASTRO ACTIVIDAD'!A1" xr:uid="{00000000-0004-0000-0000-000011000000}"/>
    <hyperlink ref="J49" location="'14.1 ACTIVIDAD MINERA'!A1" display="'14.1 ACTIVIDAD MINERA'!A1" xr:uid="{00000000-0004-0000-0000-000012000000}"/>
    <hyperlink ref="J51" location="'14.2 ÁREAS RESTRINGIDAS'!A1" display="'14.2 ÁREAS RESTRINGIDAS'!A1" xr:uid="{00000000-0004-0000-0000-000013000000}"/>
    <hyperlink ref="J53" location="'15. RECAUDACIÓN'!A1" display="'15. RECAUDACIÓN'!A1" xr:uid="{00000000-0004-0000-0000-000014000000}"/>
    <hyperlink ref="J55" location="'CPIM 2023'!A1" display="'CPIM 2023'!A1" xr:uid="{00000000-0004-0000-0000-000015000000}"/>
    <hyperlink ref="J57" location="'CPEM 2023'!A1" display="'CPEM 2023'!A1" xr:uid="{00000000-0004-0000-0000-000016000000}"/>
    <hyperlink ref="J21" location="'4.1. NO METÁLICA DEPARTAMENTOS'!A1" display="'4.1. NO METÁLICA DEPARTAMENTOS'!A1" xr:uid="{00000000-0004-0000-0000-000017000000}"/>
    <hyperlink ref="J17" location="'3. PRODUCCIÓN DEPARTAMENTOS'!A1" display="'3. PRODUCCIÓN DEPARTAMENTOS'!A1" xr:uid="{00000000-0004-0000-0000-000018000000}"/>
    <hyperlink ref="J43" location="'12. TRANSFERENCIAS'!A1" display="'12. TRANSFERENCIAS'!A1" xr:uid="{BDEA50F2-3C4C-42AC-ACCE-83210D3AD50A}"/>
  </hyperlinks>
  <pageMargins left="0.7" right="0.7" top="0.75" bottom="0.75" header="0.3" footer="0.3"/>
  <pageSetup scale="4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84FC8-1B7F-4261-AD02-78966F46F193}">
  <sheetPr>
    <tabColor rgb="FF92D050"/>
    <pageSetUpPr fitToPage="1"/>
  </sheetPr>
  <dimension ref="A1:AC50"/>
  <sheetViews>
    <sheetView showGridLines="0" view="pageBreakPreview" zoomScaleNormal="100" zoomScaleSheetLayoutView="100" workbookViewId="0"/>
  </sheetViews>
  <sheetFormatPr baseColWidth="10" defaultColWidth="28.7109375" defaultRowHeight="12" x14ac:dyDescent="0.2"/>
  <cols>
    <col min="1" max="1" width="26.5703125" style="2" customWidth="1"/>
    <col min="2" max="2" width="7.7109375" style="2" customWidth="1"/>
    <col min="3" max="3" width="8" style="2" customWidth="1"/>
    <col min="4" max="4" width="7.7109375" style="2" customWidth="1"/>
    <col min="5" max="9" width="8" style="2" customWidth="1"/>
    <col min="10" max="12" width="7.7109375" style="2" customWidth="1"/>
    <col min="13" max="13" width="8.140625" style="2" bestFit="1" customWidth="1"/>
    <col min="14" max="14" width="8.140625" style="2" customWidth="1"/>
    <col min="15" max="22" width="7.28515625" style="2" customWidth="1"/>
    <col min="23" max="23" width="9.7109375" style="2" customWidth="1"/>
    <col min="24" max="24" width="10.28515625" style="2" customWidth="1"/>
    <col min="25" max="25" width="1.7109375" style="3" customWidth="1"/>
    <col min="26" max="26" width="7.7109375" style="3" customWidth="1"/>
    <col min="27" max="27" width="10.5703125" style="3" customWidth="1"/>
    <col min="28" max="28" width="13.7109375" style="3" customWidth="1"/>
    <col min="29" max="255" width="28.7109375" style="3"/>
    <col min="256" max="257" width="0" style="3" hidden="1" customWidth="1"/>
    <col min="258" max="273" width="7.7109375" style="3" customWidth="1"/>
    <col min="274" max="274" width="8.7109375" style="3" customWidth="1"/>
    <col min="275" max="276" width="7.7109375" style="3" customWidth="1"/>
    <col min="277" max="277" width="5.42578125" style="3" customWidth="1"/>
    <col min="278" max="278" width="5.7109375" style="3" customWidth="1"/>
    <col min="279" max="279" width="9.7109375" style="3" customWidth="1"/>
    <col min="280" max="282" width="7.7109375" style="3" customWidth="1"/>
    <col min="283" max="283" width="10.5703125" style="3" customWidth="1"/>
    <col min="284" max="284" width="13.7109375" style="3" customWidth="1"/>
    <col min="285" max="511" width="28.7109375" style="3"/>
    <col min="512" max="513" width="0" style="3" hidden="1" customWidth="1"/>
    <col min="514" max="529" width="7.7109375" style="3" customWidth="1"/>
    <col min="530" max="530" width="8.7109375" style="3" customWidth="1"/>
    <col min="531" max="532" width="7.7109375" style="3" customWidth="1"/>
    <col min="533" max="533" width="5.42578125" style="3" customWidth="1"/>
    <col min="534" max="534" width="5.7109375" style="3" customWidth="1"/>
    <col min="535" max="535" width="9.7109375" style="3" customWidth="1"/>
    <col min="536" max="538" width="7.7109375" style="3" customWidth="1"/>
    <col min="539" max="539" width="10.5703125" style="3" customWidth="1"/>
    <col min="540" max="540" width="13.7109375" style="3" customWidth="1"/>
    <col min="541" max="767" width="28.7109375" style="3"/>
    <col min="768" max="769" width="0" style="3" hidden="1" customWidth="1"/>
    <col min="770" max="785" width="7.7109375" style="3" customWidth="1"/>
    <col min="786" max="786" width="8.7109375" style="3" customWidth="1"/>
    <col min="787" max="788" width="7.7109375" style="3" customWidth="1"/>
    <col min="789" max="789" width="5.42578125" style="3" customWidth="1"/>
    <col min="790" max="790" width="5.7109375" style="3" customWidth="1"/>
    <col min="791" max="791" width="9.7109375" style="3" customWidth="1"/>
    <col min="792" max="794" width="7.7109375" style="3" customWidth="1"/>
    <col min="795" max="795" width="10.5703125" style="3" customWidth="1"/>
    <col min="796" max="796" width="13.7109375" style="3" customWidth="1"/>
    <col min="797" max="1023" width="28.7109375" style="3"/>
    <col min="1024" max="1025" width="0" style="3" hidden="1" customWidth="1"/>
    <col min="1026" max="1041" width="7.7109375" style="3" customWidth="1"/>
    <col min="1042" max="1042" width="8.7109375" style="3" customWidth="1"/>
    <col min="1043" max="1044" width="7.7109375" style="3" customWidth="1"/>
    <col min="1045" max="1045" width="5.42578125" style="3" customWidth="1"/>
    <col min="1046" max="1046" width="5.7109375" style="3" customWidth="1"/>
    <col min="1047" max="1047" width="9.7109375" style="3" customWidth="1"/>
    <col min="1048" max="1050" width="7.7109375" style="3" customWidth="1"/>
    <col min="1051" max="1051" width="10.5703125" style="3" customWidth="1"/>
    <col min="1052" max="1052" width="13.7109375" style="3" customWidth="1"/>
    <col min="1053" max="1279" width="28.7109375" style="3"/>
    <col min="1280" max="1281" width="0" style="3" hidden="1" customWidth="1"/>
    <col min="1282" max="1297" width="7.7109375" style="3" customWidth="1"/>
    <col min="1298" max="1298" width="8.7109375" style="3" customWidth="1"/>
    <col min="1299" max="1300" width="7.7109375" style="3" customWidth="1"/>
    <col min="1301" max="1301" width="5.42578125" style="3" customWidth="1"/>
    <col min="1302" max="1302" width="5.7109375" style="3" customWidth="1"/>
    <col min="1303" max="1303" width="9.7109375" style="3" customWidth="1"/>
    <col min="1304" max="1306" width="7.7109375" style="3" customWidth="1"/>
    <col min="1307" max="1307" width="10.5703125" style="3" customWidth="1"/>
    <col min="1308" max="1308" width="13.7109375" style="3" customWidth="1"/>
    <col min="1309" max="1535" width="28.7109375" style="3"/>
    <col min="1536" max="1537" width="0" style="3" hidden="1" customWidth="1"/>
    <col min="1538" max="1553" width="7.7109375" style="3" customWidth="1"/>
    <col min="1554" max="1554" width="8.7109375" style="3" customWidth="1"/>
    <col min="1555" max="1556" width="7.7109375" style="3" customWidth="1"/>
    <col min="1557" max="1557" width="5.42578125" style="3" customWidth="1"/>
    <col min="1558" max="1558" width="5.7109375" style="3" customWidth="1"/>
    <col min="1559" max="1559" width="9.7109375" style="3" customWidth="1"/>
    <col min="1560" max="1562" width="7.7109375" style="3" customWidth="1"/>
    <col min="1563" max="1563" width="10.5703125" style="3" customWidth="1"/>
    <col min="1564" max="1564" width="13.7109375" style="3" customWidth="1"/>
    <col min="1565" max="1791" width="28.7109375" style="3"/>
    <col min="1792" max="1793" width="0" style="3" hidden="1" customWidth="1"/>
    <col min="1794" max="1809" width="7.7109375" style="3" customWidth="1"/>
    <col min="1810" max="1810" width="8.7109375" style="3" customWidth="1"/>
    <col min="1811" max="1812" width="7.7109375" style="3" customWidth="1"/>
    <col min="1813" max="1813" width="5.42578125" style="3" customWidth="1"/>
    <col min="1814" max="1814" width="5.7109375" style="3" customWidth="1"/>
    <col min="1815" max="1815" width="9.7109375" style="3" customWidth="1"/>
    <col min="1816" max="1818" width="7.7109375" style="3" customWidth="1"/>
    <col min="1819" max="1819" width="10.5703125" style="3" customWidth="1"/>
    <col min="1820" max="1820" width="13.7109375" style="3" customWidth="1"/>
    <col min="1821" max="2047" width="28.7109375" style="3"/>
    <col min="2048" max="2049" width="0" style="3" hidden="1" customWidth="1"/>
    <col min="2050" max="2065" width="7.7109375" style="3" customWidth="1"/>
    <col min="2066" max="2066" width="8.7109375" style="3" customWidth="1"/>
    <col min="2067" max="2068" width="7.7109375" style="3" customWidth="1"/>
    <col min="2069" max="2069" width="5.42578125" style="3" customWidth="1"/>
    <col min="2070" max="2070" width="5.7109375" style="3" customWidth="1"/>
    <col min="2071" max="2071" width="9.7109375" style="3" customWidth="1"/>
    <col min="2072" max="2074" width="7.7109375" style="3" customWidth="1"/>
    <col min="2075" max="2075" width="10.5703125" style="3" customWidth="1"/>
    <col min="2076" max="2076" width="13.7109375" style="3" customWidth="1"/>
    <col min="2077" max="2303" width="28.7109375" style="3"/>
    <col min="2304" max="2305" width="0" style="3" hidden="1" customWidth="1"/>
    <col min="2306" max="2321" width="7.7109375" style="3" customWidth="1"/>
    <col min="2322" max="2322" width="8.7109375" style="3" customWidth="1"/>
    <col min="2323" max="2324" width="7.7109375" style="3" customWidth="1"/>
    <col min="2325" max="2325" width="5.42578125" style="3" customWidth="1"/>
    <col min="2326" max="2326" width="5.7109375" style="3" customWidth="1"/>
    <col min="2327" max="2327" width="9.7109375" style="3" customWidth="1"/>
    <col min="2328" max="2330" width="7.7109375" style="3" customWidth="1"/>
    <col min="2331" max="2331" width="10.5703125" style="3" customWidth="1"/>
    <col min="2332" max="2332" width="13.7109375" style="3" customWidth="1"/>
    <col min="2333" max="2559" width="28.7109375" style="3"/>
    <col min="2560" max="2561" width="0" style="3" hidden="1" customWidth="1"/>
    <col min="2562" max="2577" width="7.7109375" style="3" customWidth="1"/>
    <col min="2578" max="2578" width="8.7109375" style="3" customWidth="1"/>
    <col min="2579" max="2580" width="7.7109375" style="3" customWidth="1"/>
    <col min="2581" max="2581" width="5.42578125" style="3" customWidth="1"/>
    <col min="2582" max="2582" width="5.7109375" style="3" customWidth="1"/>
    <col min="2583" max="2583" width="9.7109375" style="3" customWidth="1"/>
    <col min="2584" max="2586" width="7.7109375" style="3" customWidth="1"/>
    <col min="2587" max="2587" width="10.5703125" style="3" customWidth="1"/>
    <col min="2588" max="2588" width="13.7109375" style="3" customWidth="1"/>
    <col min="2589" max="2815" width="28.7109375" style="3"/>
    <col min="2816" max="2817" width="0" style="3" hidden="1" customWidth="1"/>
    <col min="2818" max="2833" width="7.7109375" style="3" customWidth="1"/>
    <col min="2834" max="2834" width="8.7109375" style="3" customWidth="1"/>
    <col min="2835" max="2836" width="7.7109375" style="3" customWidth="1"/>
    <col min="2837" max="2837" width="5.42578125" style="3" customWidth="1"/>
    <col min="2838" max="2838" width="5.7109375" style="3" customWidth="1"/>
    <col min="2839" max="2839" width="9.7109375" style="3" customWidth="1"/>
    <col min="2840" max="2842" width="7.7109375" style="3" customWidth="1"/>
    <col min="2843" max="2843" width="10.5703125" style="3" customWidth="1"/>
    <col min="2844" max="2844" width="13.7109375" style="3" customWidth="1"/>
    <col min="2845" max="3071" width="28.7109375" style="3"/>
    <col min="3072" max="3073" width="0" style="3" hidden="1" customWidth="1"/>
    <col min="3074" max="3089" width="7.7109375" style="3" customWidth="1"/>
    <col min="3090" max="3090" width="8.7109375" style="3" customWidth="1"/>
    <col min="3091" max="3092" width="7.7109375" style="3" customWidth="1"/>
    <col min="3093" max="3093" width="5.42578125" style="3" customWidth="1"/>
    <col min="3094" max="3094" width="5.7109375" style="3" customWidth="1"/>
    <col min="3095" max="3095" width="9.7109375" style="3" customWidth="1"/>
    <col min="3096" max="3098" width="7.7109375" style="3" customWidth="1"/>
    <col min="3099" max="3099" width="10.5703125" style="3" customWidth="1"/>
    <col min="3100" max="3100" width="13.7109375" style="3" customWidth="1"/>
    <col min="3101" max="3327" width="28.7109375" style="3"/>
    <col min="3328" max="3329" width="0" style="3" hidden="1" customWidth="1"/>
    <col min="3330" max="3345" width="7.7109375" style="3" customWidth="1"/>
    <col min="3346" max="3346" width="8.7109375" style="3" customWidth="1"/>
    <col min="3347" max="3348" width="7.7109375" style="3" customWidth="1"/>
    <col min="3349" max="3349" width="5.42578125" style="3" customWidth="1"/>
    <col min="3350" max="3350" width="5.7109375" style="3" customWidth="1"/>
    <col min="3351" max="3351" width="9.7109375" style="3" customWidth="1"/>
    <col min="3352" max="3354" width="7.7109375" style="3" customWidth="1"/>
    <col min="3355" max="3355" width="10.5703125" style="3" customWidth="1"/>
    <col min="3356" max="3356" width="13.7109375" style="3" customWidth="1"/>
    <col min="3357" max="3583" width="28.7109375" style="3"/>
    <col min="3584" max="3585" width="0" style="3" hidden="1" customWidth="1"/>
    <col min="3586" max="3601" width="7.7109375" style="3" customWidth="1"/>
    <col min="3602" max="3602" width="8.7109375" style="3" customWidth="1"/>
    <col min="3603" max="3604" width="7.7109375" style="3" customWidth="1"/>
    <col min="3605" max="3605" width="5.42578125" style="3" customWidth="1"/>
    <col min="3606" max="3606" width="5.7109375" style="3" customWidth="1"/>
    <col min="3607" max="3607" width="9.7109375" style="3" customWidth="1"/>
    <col min="3608" max="3610" width="7.7109375" style="3" customWidth="1"/>
    <col min="3611" max="3611" width="10.5703125" style="3" customWidth="1"/>
    <col min="3612" max="3612" width="13.7109375" style="3" customWidth="1"/>
    <col min="3613" max="3839" width="28.7109375" style="3"/>
    <col min="3840" max="3841" width="0" style="3" hidden="1" customWidth="1"/>
    <col min="3842" max="3857" width="7.7109375" style="3" customWidth="1"/>
    <col min="3858" max="3858" width="8.7109375" style="3" customWidth="1"/>
    <col min="3859" max="3860" width="7.7109375" style="3" customWidth="1"/>
    <col min="3861" max="3861" width="5.42578125" style="3" customWidth="1"/>
    <col min="3862" max="3862" width="5.7109375" style="3" customWidth="1"/>
    <col min="3863" max="3863" width="9.7109375" style="3" customWidth="1"/>
    <col min="3864" max="3866" width="7.7109375" style="3" customWidth="1"/>
    <col min="3867" max="3867" width="10.5703125" style="3" customWidth="1"/>
    <col min="3868" max="3868" width="13.7109375" style="3" customWidth="1"/>
    <col min="3869" max="4095" width="28.7109375" style="3"/>
    <col min="4096" max="4097" width="0" style="3" hidden="1" customWidth="1"/>
    <col min="4098" max="4113" width="7.7109375" style="3" customWidth="1"/>
    <col min="4114" max="4114" width="8.7109375" style="3" customWidth="1"/>
    <col min="4115" max="4116" width="7.7109375" style="3" customWidth="1"/>
    <col min="4117" max="4117" width="5.42578125" style="3" customWidth="1"/>
    <col min="4118" max="4118" width="5.7109375" style="3" customWidth="1"/>
    <col min="4119" max="4119" width="9.7109375" style="3" customWidth="1"/>
    <col min="4120" max="4122" width="7.7109375" style="3" customWidth="1"/>
    <col min="4123" max="4123" width="10.5703125" style="3" customWidth="1"/>
    <col min="4124" max="4124" width="13.7109375" style="3" customWidth="1"/>
    <col min="4125" max="4351" width="28.7109375" style="3"/>
    <col min="4352" max="4353" width="0" style="3" hidden="1" customWidth="1"/>
    <col min="4354" max="4369" width="7.7109375" style="3" customWidth="1"/>
    <col min="4370" max="4370" width="8.7109375" style="3" customWidth="1"/>
    <col min="4371" max="4372" width="7.7109375" style="3" customWidth="1"/>
    <col min="4373" max="4373" width="5.42578125" style="3" customWidth="1"/>
    <col min="4374" max="4374" width="5.7109375" style="3" customWidth="1"/>
    <col min="4375" max="4375" width="9.7109375" style="3" customWidth="1"/>
    <col min="4376" max="4378" width="7.7109375" style="3" customWidth="1"/>
    <col min="4379" max="4379" width="10.5703125" style="3" customWidth="1"/>
    <col min="4380" max="4380" width="13.7109375" style="3" customWidth="1"/>
    <col min="4381" max="4607" width="28.7109375" style="3"/>
    <col min="4608" max="4609" width="0" style="3" hidden="1" customWidth="1"/>
    <col min="4610" max="4625" width="7.7109375" style="3" customWidth="1"/>
    <col min="4626" max="4626" width="8.7109375" style="3" customWidth="1"/>
    <col min="4627" max="4628" width="7.7109375" style="3" customWidth="1"/>
    <col min="4629" max="4629" width="5.42578125" style="3" customWidth="1"/>
    <col min="4630" max="4630" width="5.7109375" style="3" customWidth="1"/>
    <col min="4631" max="4631" width="9.7109375" style="3" customWidth="1"/>
    <col min="4632" max="4634" width="7.7109375" style="3" customWidth="1"/>
    <col min="4635" max="4635" width="10.5703125" style="3" customWidth="1"/>
    <col min="4636" max="4636" width="13.7109375" style="3" customWidth="1"/>
    <col min="4637" max="4863" width="28.7109375" style="3"/>
    <col min="4864" max="4865" width="0" style="3" hidden="1" customWidth="1"/>
    <col min="4866" max="4881" width="7.7109375" style="3" customWidth="1"/>
    <col min="4882" max="4882" width="8.7109375" style="3" customWidth="1"/>
    <col min="4883" max="4884" width="7.7109375" style="3" customWidth="1"/>
    <col min="4885" max="4885" width="5.42578125" style="3" customWidth="1"/>
    <col min="4886" max="4886" width="5.7109375" style="3" customWidth="1"/>
    <col min="4887" max="4887" width="9.7109375" style="3" customWidth="1"/>
    <col min="4888" max="4890" width="7.7109375" style="3" customWidth="1"/>
    <col min="4891" max="4891" width="10.5703125" style="3" customWidth="1"/>
    <col min="4892" max="4892" width="13.7109375" style="3" customWidth="1"/>
    <col min="4893" max="5119" width="28.7109375" style="3"/>
    <col min="5120" max="5121" width="0" style="3" hidden="1" customWidth="1"/>
    <col min="5122" max="5137" width="7.7109375" style="3" customWidth="1"/>
    <col min="5138" max="5138" width="8.7109375" style="3" customWidth="1"/>
    <col min="5139" max="5140" width="7.7109375" style="3" customWidth="1"/>
    <col min="5141" max="5141" width="5.42578125" style="3" customWidth="1"/>
    <col min="5142" max="5142" width="5.7109375" style="3" customWidth="1"/>
    <col min="5143" max="5143" width="9.7109375" style="3" customWidth="1"/>
    <col min="5144" max="5146" width="7.7109375" style="3" customWidth="1"/>
    <col min="5147" max="5147" width="10.5703125" style="3" customWidth="1"/>
    <col min="5148" max="5148" width="13.7109375" style="3" customWidth="1"/>
    <col min="5149" max="5375" width="28.7109375" style="3"/>
    <col min="5376" max="5377" width="0" style="3" hidden="1" customWidth="1"/>
    <col min="5378" max="5393" width="7.7109375" style="3" customWidth="1"/>
    <col min="5394" max="5394" width="8.7109375" style="3" customWidth="1"/>
    <col min="5395" max="5396" width="7.7109375" style="3" customWidth="1"/>
    <col min="5397" max="5397" width="5.42578125" style="3" customWidth="1"/>
    <col min="5398" max="5398" width="5.7109375" style="3" customWidth="1"/>
    <col min="5399" max="5399" width="9.7109375" style="3" customWidth="1"/>
    <col min="5400" max="5402" width="7.7109375" style="3" customWidth="1"/>
    <col min="5403" max="5403" width="10.5703125" style="3" customWidth="1"/>
    <col min="5404" max="5404" width="13.7109375" style="3" customWidth="1"/>
    <col min="5405" max="5631" width="28.7109375" style="3"/>
    <col min="5632" max="5633" width="0" style="3" hidden="1" customWidth="1"/>
    <col min="5634" max="5649" width="7.7109375" style="3" customWidth="1"/>
    <col min="5650" max="5650" width="8.7109375" style="3" customWidth="1"/>
    <col min="5651" max="5652" width="7.7109375" style="3" customWidth="1"/>
    <col min="5653" max="5653" width="5.42578125" style="3" customWidth="1"/>
    <col min="5654" max="5654" width="5.7109375" style="3" customWidth="1"/>
    <col min="5655" max="5655" width="9.7109375" style="3" customWidth="1"/>
    <col min="5656" max="5658" width="7.7109375" style="3" customWidth="1"/>
    <col min="5659" max="5659" width="10.5703125" style="3" customWidth="1"/>
    <col min="5660" max="5660" width="13.7109375" style="3" customWidth="1"/>
    <col min="5661" max="5887" width="28.7109375" style="3"/>
    <col min="5888" max="5889" width="0" style="3" hidden="1" customWidth="1"/>
    <col min="5890" max="5905" width="7.7109375" style="3" customWidth="1"/>
    <col min="5906" max="5906" width="8.7109375" style="3" customWidth="1"/>
    <col min="5907" max="5908" width="7.7109375" style="3" customWidth="1"/>
    <col min="5909" max="5909" width="5.42578125" style="3" customWidth="1"/>
    <col min="5910" max="5910" width="5.7109375" style="3" customWidth="1"/>
    <col min="5911" max="5911" width="9.7109375" style="3" customWidth="1"/>
    <col min="5912" max="5914" width="7.7109375" style="3" customWidth="1"/>
    <col min="5915" max="5915" width="10.5703125" style="3" customWidth="1"/>
    <col min="5916" max="5916" width="13.7109375" style="3" customWidth="1"/>
    <col min="5917" max="6143" width="28.7109375" style="3"/>
    <col min="6144" max="6145" width="0" style="3" hidden="1" customWidth="1"/>
    <col min="6146" max="6161" width="7.7109375" style="3" customWidth="1"/>
    <col min="6162" max="6162" width="8.7109375" style="3" customWidth="1"/>
    <col min="6163" max="6164" width="7.7109375" style="3" customWidth="1"/>
    <col min="6165" max="6165" width="5.42578125" style="3" customWidth="1"/>
    <col min="6166" max="6166" width="5.7109375" style="3" customWidth="1"/>
    <col min="6167" max="6167" width="9.7109375" style="3" customWidth="1"/>
    <col min="6168" max="6170" width="7.7109375" style="3" customWidth="1"/>
    <col min="6171" max="6171" width="10.5703125" style="3" customWidth="1"/>
    <col min="6172" max="6172" width="13.7109375" style="3" customWidth="1"/>
    <col min="6173" max="6399" width="28.7109375" style="3"/>
    <col min="6400" max="6401" width="0" style="3" hidden="1" customWidth="1"/>
    <col min="6402" max="6417" width="7.7109375" style="3" customWidth="1"/>
    <col min="6418" max="6418" width="8.7109375" style="3" customWidth="1"/>
    <col min="6419" max="6420" width="7.7109375" style="3" customWidth="1"/>
    <col min="6421" max="6421" width="5.42578125" style="3" customWidth="1"/>
    <col min="6422" max="6422" width="5.7109375" style="3" customWidth="1"/>
    <col min="6423" max="6423" width="9.7109375" style="3" customWidth="1"/>
    <col min="6424" max="6426" width="7.7109375" style="3" customWidth="1"/>
    <col min="6427" max="6427" width="10.5703125" style="3" customWidth="1"/>
    <col min="6428" max="6428" width="13.7109375" style="3" customWidth="1"/>
    <col min="6429" max="6655" width="28.7109375" style="3"/>
    <col min="6656" max="6657" width="0" style="3" hidden="1" customWidth="1"/>
    <col min="6658" max="6673" width="7.7109375" style="3" customWidth="1"/>
    <col min="6674" max="6674" width="8.7109375" style="3" customWidth="1"/>
    <col min="6675" max="6676" width="7.7109375" style="3" customWidth="1"/>
    <col min="6677" max="6677" width="5.42578125" style="3" customWidth="1"/>
    <col min="6678" max="6678" width="5.7109375" style="3" customWidth="1"/>
    <col min="6679" max="6679" width="9.7109375" style="3" customWidth="1"/>
    <col min="6680" max="6682" width="7.7109375" style="3" customWidth="1"/>
    <col min="6683" max="6683" width="10.5703125" style="3" customWidth="1"/>
    <col min="6684" max="6684" width="13.7109375" style="3" customWidth="1"/>
    <col min="6685" max="6911" width="28.7109375" style="3"/>
    <col min="6912" max="6913" width="0" style="3" hidden="1" customWidth="1"/>
    <col min="6914" max="6929" width="7.7109375" style="3" customWidth="1"/>
    <col min="6930" max="6930" width="8.7109375" style="3" customWidth="1"/>
    <col min="6931" max="6932" width="7.7109375" style="3" customWidth="1"/>
    <col min="6933" max="6933" width="5.42578125" style="3" customWidth="1"/>
    <col min="6934" max="6934" width="5.7109375" style="3" customWidth="1"/>
    <col min="6935" max="6935" width="9.7109375" style="3" customWidth="1"/>
    <col min="6936" max="6938" width="7.7109375" style="3" customWidth="1"/>
    <col min="6939" max="6939" width="10.5703125" style="3" customWidth="1"/>
    <col min="6940" max="6940" width="13.7109375" style="3" customWidth="1"/>
    <col min="6941" max="7167" width="28.7109375" style="3"/>
    <col min="7168" max="7169" width="0" style="3" hidden="1" customWidth="1"/>
    <col min="7170" max="7185" width="7.7109375" style="3" customWidth="1"/>
    <col min="7186" max="7186" width="8.7109375" style="3" customWidth="1"/>
    <col min="7187" max="7188" width="7.7109375" style="3" customWidth="1"/>
    <col min="7189" max="7189" width="5.42578125" style="3" customWidth="1"/>
    <col min="7190" max="7190" width="5.7109375" style="3" customWidth="1"/>
    <col min="7191" max="7191" width="9.7109375" style="3" customWidth="1"/>
    <col min="7192" max="7194" width="7.7109375" style="3" customWidth="1"/>
    <col min="7195" max="7195" width="10.5703125" style="3" customWidth="1"/>
    <col min="7196" max="7196" width="13.7109375" style="3" customWidth="1"/>
    <col min="7197" max="7423" width="28.7109375" style="3"/>
    <col min="7424" max="7425" width="0" style="3" hidden="1" customWidth="1"/>
    <col min="7426" max="7441" width="7.7109375" style="3" customWidth="1"/>
    <col min="7442" max="7442" width="8.7109375" style="3" customWidth="1"/>
    <col min="7443" max="7444" width="7.7109375" style="3" customWidth="1"/>
    <col min="7445" max="7445" width="5.42578125" style="3" customWidth="1"/>
    <col min="7446" max="7446" width="5.7109375" style="3" customWidth="1"/>
    <col min="7447" max="7447" width="9.7109375" style="3" customWidth="1"/>
    <col min="7448" max="7450" width="7.7109375" style="3" customWidth="1"/>
    <col min="7451" max="7451" width="10.5703125" style="3" customWidth="1"/>
    <col min="7452" max="7452" width="13.7109375" style="3" customWidth="1"/>
    <col min="7453" max="7679" width="28.7109375" style="3"/>
    <col min="7680" max="7681" width="0" style="3" hidden="1" customWidth="1"/>
    <col min="7682" max="7697" width="7.7109375" style="3" customWidth="1"/>
    <col min="7698" max="7698" width="8.7109375" style="3" customWidth="1"/>
    <col min="7699" max="7700" width="7.7109375" style="3" customWidth="1"/>
    <col min="7701" max="7701" width="5.42578125" style="3" customWidth="1"/>
    <col min="7702" max="7702" width="5.7109375" style="3" customWidth="1"/>
    <col min="7703" max="7703" width="9.7109375" style="3" customWidth="1"/>
    <col min="7704" max="7706" width="7.7109375" style="3" customWidth="1"/>
    <col min="7707" max="7707" width="10.5703125" style="3" customWidth="1"/>
    <col min="7708" max="7708" width="13.7109375" style="3" customWidth="1"/>
    <col min="7709" max="7935" width="28.7109375" style="3"/>
    <col min="7936" max="7937" width="0" style="3" hidden="1" customWidth="1"/>
    <col min="7938" max="7953" width="7.7109375" style="3" customWidth="1"/>
    <col min="7954" max="7954" width="8.7109375" style="3" customWidth="1"/>
    <col min="7955" max="7956" width="7.7109375" style="3" customWidth="1"/>
    <col min="7957" max="7957" width="5.42578125" style="3" customWidth="1"/>
    <col min="7958" max="7958" width="5.7109375" style="3" customWidth="1"/>
    <col min="7959" max="7959" width="9.7109375" style="3" customWidth="1"/>
    <col min="7960" max="7962" width="7.7109375" style="3" customWidth="1"/>
    <col min="7963" max="7963" width="10.5703125" style="3" customWidth="1"/>
    <col min="7964" max="7964" width="13.7109375" style="3" customWidth="1"/>
    <col min="7965" max="8191" width="28.7109375" style="3"/>
    <col min="8192" max="8193" width="0" style="3" hidden="1" customWidth="1"/>
    <col min="8194" max="8209" width="7.7109375" style="3" customWidth="1"/>
    <col min="8210" max="8210" width="8.7109375" style="3" customWidth="1"/>
    <col min="8211" max="8212" width="7.7109375" style="3" customWidth="1"/>
    <col min="8213" max="8213" width="5.42578125" style="3" customWidth="1"/>
    <col min="8214" max="8214" width="5.7109375" style="3" customWidth="1"/>
    <col min="8215" max="8215" width="9.7109375" style="3" customWidth="1"/>
    <col min="8216" max="8218" width="7.7109375" style="3" customWidth="1"/>
    <col min="8219" max="8219" width="10.5703125" style="3" customWidth="1"/>
    <col min="8220" max="8220" width="13.7109375" style="3" customWidth="1"/>
    <col min="8221" max="8447" width="28.7109375" style="3"/>
    <col min="8448" max="8449" width="0" style="3" hidden="1" customWidth="1"/>
    <col min="8450" max="8465" width="7.7109375" style="3" customWidth="1"/>
    <col min="8466" max="8466" width="8.7109375" style="3" customWidth="1"/>
    <col min="8467" max="8468" width="7.7109375" style="3" customWidth="1"/>
    <col min="8469" max="8469" width="5.42578125" style="3" customWidth="1"/>
    <col min="8470" max="8470" width="5.7109375" style="3" customWidth="1"/>
    <col min="8471" max="8471" width="9.7109375" style="3" customWidth="1"/>
    <col min="8472" max="8474" width="7.7109375" style="3" customWidth="1"/>
    <col min="8475" max="8475" width="10.5703125" style="3" customWidth="1"/>
    <col min="8476" max="8476" width="13.7109375" style="3" customWidth="1"/>
    <col min="8477" max="8703" width="28.7109375" style="3"/>
    <col min="8704" max="8705" width="0" style="3" hidden="1" customWidth="1"/>
    <col min="8706" max="8721" width="7.7109375" style="3" customWidth="1"/>
    <col min="8722" max="8722" width="8.7109375" style="3" customWidth="1"/>
    <col min="8723" max="8724" width="7.7109375" style="3" customWidth="1"/>
    <col min="8725" max="8725" width="5.42578125" style="3" customWidth="1"/>
    <col min="8726" max="8726" width="5.7109375" style="3" customWidth="1"/>
    <col min="8727" max="8727" width="9.7109375" style="3" customWidth="1"/>
    <col min="8728" max="8730" width="7.7109375" style="3" customWidth="1"/>
    <col min="8731" max="8731" width="10.5703125" style="3" customWidth="1"/>
    <col min="8732" max="8732" width="13.7109375" style="3" customWidth="1"/>
    <col min="8733" max="8959" width="28.7109375" style="3"/>
    <col min="8960" max="8961" width="0" style="3" hidden="1" customWidth="1"/>
    <col min="8962" max="8977" width="7.7109375" style="3" customWidth="1"/>
    <col min="8978" max="8978" width="8.7109375" style="3" customWidth="1"/>
    <col min="8979" max="8980" width="7.7109375" style="3" customWidth="1"/>
    <col min="8981" max="8981" width="5.42578125" style="3" customWidth="1"/>
    <col min="8982" max="8982" width="5.7109375" style="3" customWidth="1"/>
    <col min="8983" max="8983" width="9.7109375" style="3" customWidth="1"/>
    <col min="8984" max="8986" width="7.7109375" style="3" customWidth="1"/>
    <col min="8987" max="8987" width="10.5703125" style="3" customWidth="1"/>
    <col min="8988" max="8988" width="13.7109375" style="3" customWidth="1"/>
    <col min="8989" max="9215" width="28.7109375" style="3"/>
    <col min="9216" max="9217" width="0" style="3" hidden="1" customWidth="1"/>
    <col min="9218" max="9233" width="7.7109375" style="3" customWidth="1"/>
    <col min="9234" max="9234" width="8.7109375" style="3" customWidth="1"/>
    <col min="9235" max="9236" width="7.7109375" style="3" customWidth="1"/>
    <col min="9237" max="9237" width="5.42578125" style="3" customWidth="1"/>
    <col min="9238" max="9238" width="5.7109375" style="3" customWidth="1"/>
    <col min="9239" max="9239" width="9.7109375" style="3" customWidth="1"/>
    <col min="9240" max="9242" width="7.7109375" style="3" customWidth="1"/>
    <col min="9243" max="9243" width="10.5703125" style="3" customWidth="1"/>
    <col min="9244" max="9244" width="13.7109375" style="3" customWidth="1"/>
    <col min="9245" max="9471" width="28.7109375" style="3"/>
    <col min="9472" max="9473" width="0" style="3" hidden="1" customWidth="1"/>
    <col min="9474" max="9489" width="7.7109375" style="3" customWidth="1"/>
    <col min="9490" max="9490" width="8.7109375" style="3" customWidth="1"/>
    <col min="9491" max="9492" width="7.7109375" style="3" customWidth="1"/>
    <col min="9493" max="9493" width="5.42578125" style="3" customWidth="1"/>
    <col min="9494" max="9494" width="5.7109375" style="3" customWidth="1"/>
    <col min="9495" max="9495" width="9.7109375" style="3" customWidth="1"/>
    <col min="9496" max="9498" width="7.7109375" style="3" customWidth="1"/>
    <col min="9499" max="9499" width="10.5703125" style="3" customWidth="1"/>
    <col min="9500" max="9500" width="13.7109375" style="3" customWidth="1"/>
    <col min="9501" max="9727" width="28.7109375" style="3"/>
    <col min="9728" max="9729" width="0" style="3" hidden="1" customWidth="1"/>
    <col min="9730" max="9745" width="7.7109375" style="3" customWidth="1"/>
    <col min="9746" max="9746" width="8.7109375" style="3" customWidth="1"/>
    <col min="9747" max="9748" width="7.7109375" style="3" customWidth="1"/>
    <col min="9749" max="9749" width="5.42578125" style="3" customWidth="1"/>
    <col min="9750" max="9750" width="5.7109375" style="3" customWidth="1"/>
    <col min="9751" max="9751" width="9.7109375" style="3" customWidth="1"/>
    <col min="9752" max="9754" width="7.7109375" style="3" customWidth="1"/>
    <col min="9755" max="9755" width="10.5703125" style="3" customWidth="1"/>
    <col min="9756" max="9756" width="13.7109375" style="3" customWidth="1"/>
    <col min="9757" max="9983" width="28.7109375" style="3"/>
    <col min="9984" max="9985" width="0" style="3" hidden="1" customWidth="1"/>
    <col min="9986" max="10001" width="7.7109375" style="3" customWidth="1"/>
    <col min="10002" max="10002" width="8.7109375" style="3" customWidth="1"/>
    <col min="10003" max="10004" width="7.7109375" style="3" customWidth="1"/>
    <col min="10005" max="10005" width="5.42578125" style="3" customWidth="1"/>
    <col min="10006" max="10006" width="5.7109375" style="3" customWidth="1"/>
    <col min="10007" max="10007" width="9.7109375" style="3" customWidth="1"/>
    <col min="10008" max="10010" width="7.7109375" style="3" customWidth="1"/>
    <col min="10011" max="10011" width="10.5703125" style="3" customWidth="1"/>
    <col min="10012" max="10012" width="13.7109375" style="3" customWidth="1"/>
    <col min="10013" max="10239" width="28.7109375" style="3"/>
    <col min="10240" max="10241" width="0" style="3" hidden="1" customWidth="1"/>
    <col min="10242" max="10257" width="7.7109375" style="3" customWidth="1"/>
    <col min="10258" max="10258" width="8.7109375" style="3" customWidth="1"/>
    <col min="10259" max="10260" width="7.7109375" style="3" customWidth="1"/>
    <col min="10261" max="10261" width="5.42578125" style="3" customWidth="1"/>
    <col min="10262" max="10262" width="5.7109375" style="3" customWidth="1"/>
    <col min="10263" max="10263" width="9.7109375" style="3" customWidth="1"/>
    <col min="10264" max="10266" width="7.7109375" style="3" customWidth="1"/>
    <col min="10267" max="10267" width="10.5703125" style="3" customWidth="1"/>
    <col min="10268" max="10268" width="13.7109375" style="3" customWidth="1"/>
    <col min="10269" max="10495" width="28.7109375" style="3"/>
    <col min="10496" max="10497" width="0" style="3" hidden="1" customWidth="1"/>
    <col min="10498" max="10513" width="7.7109375" style="3" customWidth="1"/>
    <col min="10514" max="10514" width="8.7109375" style="3" customWidth="1"/>
    <col min="10515" max="10516" width="7.7109375" style="3" customWidth="1"/>
    <col min="10517" max="10517" width="5.42578125" style="3" customWidth="1"/>
    <col min="10518" max="10518" width="5.7109375" style="3" customWidth="1"/>
    <col min="10519" max="10519" width="9.7109375" style="3" customWidth="1"/>
    <col min="10520" max="10522" width="7.7109375" style="3" customWidth="1"/>
    <col min="10523" max="10523" width="10.5703125" style="3" customWidth="1"/>
    <col min="10524" max="10524" width="13.7109375" style="3" customWidth="1"/>
    <col min="10525" max="10751" width="28.7109375" style="3"/>
    <col min="10752" max="10753" width="0" style="3" hidden="1" customWidth="1"/>
    <col min="10754" max="10769" width="7.7109375" style="3" customWidth="1"/>
    <col min="10770" max="10770" width="8.7109375" style="3" customWidth="1"/>
    <col min="10771" max="10772" width="7.7109375" style="3" customWidth="1"/>
    <col min="10773" max="10773" width="5.42578125" style="3" customWidth="1"/>
    <col min="10774" max="10774" width="5.7109375" style="3" customWidth="1"/>
    <col min="10775" max="10775" width="9.7109375" style="3" customWidth="1"/>
    <col min="10776" max="10778" width="7.7109375" style="3" customWidth="1"/>
    <col min="10779" max="10779" width="10.5703125" style="3" customWidth="1"/>
    <col min="10780" max="10780" width="13.7109375" style="3" customWidth="1"/>
    <col min="10781" max="11007" width="28.7109375" style="3"/>
    <col min="11008" max="11009" width="0" style="3" hidden="1" customWidth="1"/>
    <col min="11010" max="11025" width="7.7109375" style="3" customWidth="1"/>
    <col min="11026" max="11026" width="8.7109375" style="3" customWidth="1"/>
    <col min="11027" max="11028" width="7.7109375" style="3" customWidth="1"/>
    <col min="11029" max="11029" width="5.42578125" style="3" customWidth="1"/>
    <col min="11030" max="11030" width="5.7109375" style="3" customWidth="1"/>
    <col min="11031" max="11031" width="9.7109375" style="3" customWidth="1"/>
    <col min="11032" max="11034" width="7.7109375" style="3" customWidth="1"/>
    <col min="11035" max="11035" width="10.5703125" style="3" customWidth="1"/>
    <col min="11036" max="11036" width="13.7109375" style="3" customWidth="1"/>
    <col min="11037" max="11263" width="28.7109375" style="3"/>
    <col min="11264" max="11265" width="0" style="3" hidden="1" customWidth="1"/>
    <col min="11266" max="11281" width="7.7109375" style="3" customWidth="1"/>
    <col min="11282" max="11282" width="8.7109375" style="3" customWidth="1"/>
    <col min="11283" max="11284" width="7.7109375" style="3" customWidth="1"/>
    <col min="11285" max="11285" width="5.42578125" style="3" customWidth="1"/>
    <col min="11286" max="11286" width="5.7109375" style="3" customWidth="1"/>
    <col min="11287" max="11287" width="9.7109375" style="3" customWidth="1"/>
    <col min="11288" max="11290" width="7.7109375" style="3" customWidth="1"/>
    <col min="11291" max="11291" width="10.5703125" style="3" customWidth="1"/>
    <col min="11292" max="11292" width="13.7109375" style="3" customWidth="1"/>
    <col min="11293" max="11519" width="28.7109375" style="3"/>
    <col min="11520" max="11521" width="0" style="3" hidden="1" customWidth="1"/>
    <col min="11522" max="11537" width="7.7109375" style="3" customWidth="1"/>
    <col min="11538" max="11538" width="8.7109375" style="3" customWidth="1"/>
    <col min="11539" max="11540" width="7.7109375" style="3" customWidth="1"/>
    <col min="11541" max="11541" width="5.42578125" style="3" customWidth="1"/>
    <col min="11542" max="11542" width="5.7109375" style="3" customWidth="1"/>
    <col min="11543" max="11543" width="9.7109375" style="3" customWidth="1"/>
    <col min="11544" max="11546" width="7.7109375" style="3" customWidth="1"/>
    <col min="11547" max="11547" width="10.5703125" style="3" customWidth="1"/>
    <col min="11548" max="11548" width="13.7109375" style="3" customWidth="1"/>
    <col min="11549" max="11775" width="28.7109375" style="3"/>
    <col min="11776" max="11777" width="0" style="3" hidden="1" customWidth="1"/>
    <col min="11778" max="11793" width="7.7109375" style="3" customWidth="1"/>
    <col min="11794" max="11794" width="8.7109375" style="3" customWidth="1"/>
    <col min="11795" max="11796" width="7.7109375" style="3" customWidth="1"/>
    <col min="11797" max="11797" width="5.42578125" style="3" customWidth="1"/>
    <col min="11798" max="11798" width="5.7109375" style="3" customWidth="1"/>
    <col min="11799" max="11799" width="9.7109375" style="3" customWidth="1"/>
    <col min="11800" max="11802" width="7.7109375" style="3" customWidth="1"/>
    <col min="11803" max="11803" width="10.5703125" style="3" customWidth="1"/>
    <col min="11804" max="11804" width="13.7109375" style="3" customWidth="1"/>
    <col min="11805" max="12031" width="28.7109375" style="3"/>
    <col min="12032" max="12033" width="0" style="3" hidden="1" customWidth="1"/>
    <col min="12034" max="12049" width="7.7109375" style="3" customWidth="1"/>
    <col min="12050" max="12050" width="8.7109375" style="3" customWidth="1"/>
    <col min="12051" max="12052" width="7.7109375" style="3" customWidth="1"/>
    <col min="12053" max="12053" width="5.42578125" style="3" customWidth="1"/>
    <col min="12054" max="12054" width="5.7109375" style="3" customWidth="1"/>
    <col min="12055" max="12055" width="9.7109375" style="3" customWidth="1"/>
    <col min="12056" max="12058" width="7.7109375" style="3" customWidth="1"/>
    <col min="12059" max="12059" width="10.5703125" style="3" customWidth="1"/>
    <col min="12060" max="12060" width="13.7109375" style="3" customWidth="1"/>
    <col min="12061" max="12287" width="28.7109375" style="3"/>
    <col min="12288" max="12289" width="0" style="3" hidden="1" customWidth="1"/>
    <col min="12290" max="12305" width="7.7109375" style="3" customWidth="1"/>
    <col min="12306" max="12306" width="8.7109375" style="3" customWidth="1"/>
    <col min="12307" max="12308" width="7.7109375" style="3" customWidth="1"/>
    <col min="12309" max="12309" width="5.42578125" style="3" customWidth="1"/>
    <col min="12310" max="12310" width="5.7109375" style="3" customWidth="1"/>
    <col min="12311" max="12311" width="9.7109375" style="3" customWidth="1"/>
    <col min="12312" max="12314" width="7.7109375" style="3" customWidth="1"/>
    <col min="12315" max="12315" width="10.5703125" style="3" customWidth="1"/>
    <col min="12316" max="12316" width="13.7109375" style="3" customWidth="1"/>
    <col min="12317" max="12543" width="28.7109375" style="3"/>
    <col min="12544" max="12545" width="0" style="3" hidden="1" customWidth="1"/>
    <col min="12546" max="12561" width="7.7109375" style="3" customWidth="1"/>
    <col min="12562" max="12562" width="8.7109375" style="3" customWidth="1"/>
    <col min="12563" max="12564" width="7.7109375" style="3" customWidth="1"/>
    <col min="12565" max="12565" width="5.42578125" style="3" customWidth="1"/>
    <col min="12566" max="12566" width="5.7109375" style="3" customWidth="1"/>
    <col min="12567" max="12567" width="9.7109375" style="3" customWidth="1"/>
    <col min="12568" max="12570" width="7.7109375" style="3" customWidth="1"/>
    <col min="12571" max="12571" width="10.5703125" style="3" customWidth="1"/>
    <col min="12572" max="12572" width="13.7109375" style="3" customWidth="1"/>
    <col min="12573" max="12799" width="28.7109375" style="3"/>
    <col min="12800" max="12801" width="0" style="3" hidden="1" customWidth="1"/>
    <col min="12802" max="12817" width="7.7109375" style="3" customWidth="1"/>
    <col min="12818" max="12818" width="8.7109375" style="3" customWidth="1"/>
    <col min="12819" max="12820" width="7.7109375" style="3" customWidth="1"/>
    <col min="12821" max="12821" width="5.42578125" style="3" customWidth="1"/>
    <col min="12822" max="12822" width="5.7109375" style="3" customWidth="1"/>
    <col min="12823" max="12823" width="9.7109375" style="3" customWidth="1"/>
    <col min="12824" max="12826" width="7.7109375" style="3" customWidth="1"/>
    <col min="12827" max="12827" width="10.5703125" style="3" customWidth="1"/>
    <col min="12828" max="12828" width="13.7109375" style="3" customWidth="1"/>
    <col min="12829" max="13055" width="28.7109375" style="3"/>
    <col min="13056" max="13057" width="0" style="3" hidden="1" customWidth="1"/>
    <col min="13058" max="13073" width="7.7109375" style="3" customWidth="1"/>
    <col min="13074" max="13074" width="8.7109375" style="3" customWidth="1"/>
    <col min="13075" max="13076" width="7.7109375" style="3" customWidth="1"/>
    <col min="13077" max="13077" width="5.42578125" style="3" customWidth="1"/>
    <col min="13078" max="13078" width="5.7109375" style="3" customWidth="1"/>
    <col min="13079" max="13079" width="9.7109375" style="3" customWidth="1"/>
    <col min="13080" max="13082" width="7.7109375" style="3" customWidth="1"/>
    <col min="13083" max="13083" width="10.5703125" style="3" customWidth="1"/>
    <col min="13084" max="13084" width="13.7109375" style="3" customWidth="1"/>
    <col min="13085" max="13311" width="28.7109375" style="3"/>
    <col min="13312" max="13313" width="0" style="3" hidden="1" customWidth="1"/>
    <col min="13314" max="13329" width="7.7109375" style="3" customWidth="1"/>
    <col min="13330" max="13330" width="8.7109375" style="3" customWidth="1"/>
    <col min="13331" max="13332" width="7.7109375" style="3" customWidth="1"/>
    <col min="13333" max="13333" width="5.42578125" style="3" customWidth="1"/>
    <col min="13334" max="13334" width="5.7109375" style="3" customWidth="1"/>
    <col min="13335" max="13335" width="9.7109375" style="3" customWidth="1"/>
    <col min="13336" max="13338" width="7.7109375" style="3" customWidth="1"/>
    <col min="13339" max="13339" width="10.5703125" style="3" customWidth="1"/>
    <col min="13340" max="13340" width="13.7109375" style="3" customWidth="1"/>
    <col min="13341" max="13567" width="28.7109375" style="3"/>
    <col min="13568" max="13569" width="0" style="3" hidden="1" customWidth="1"/>
    <col min="13570" max="13585" width="7.7109375" style="3" customWidth="1"/>
    <col min="13586" max="13586" width="8.7109375" style="3" customWidth="1"/>
    <col min="13587" max="13588" width="7.7109375" style="3" customWidth="1"/>
    <col min="13589" max="13589" width="5.42578125" style="3" customWidth="1"/>
    <col min="13590" max="13590" width="5.7109375" style="3" customWidth="1"/>
    <col min="13591" max="13591" width="9.7109375" style="3" customWidth="1"/>
    <col min="13592" max="13594" width="7.7109375" style="3" customWidth="1"/>
    <col min="13595" max="13595" width="10.5703125" style="3" customWidth="1"/>
    <col min="13596" max="13596" width="13.7109375" style="3" customWidth="1"/>
    <col min="13597" max="13823" width="28.7109375" style="3"/>
    <col min="13824" max="13825" width="0" style="3" hidden="1" customWidth="1"/>
    <col min="13826" max="13841" width="7.7109375" style="3" customWidth="1"/>
    <col min="13842" max="13842" width="8.7109375" style="3" customWidth="1"/>
    <col min="13843" max="13844" width="7.7109375" style="3" customWidth="1"/>
    <col min="13845" max="13845" width="5.42578125" style="3" customWidth="1"/>
    <col min="13846" max="13846" width="5.7109375" style="3" customWidth="1"/>
    <col min="13847" max="13847" width="9.7109375" style="3" customWidth="1"/>
    <col min="13848" max="13850" width="7.7109375" style="3" customWidth="1"/>
    <col min="13851" max="13851" width="10.5703125" style="3" customWidth="1"/>
    <col min="13852" max="13852" width="13.7109375" style="3" customWidth="1"/>
    <col min="13853" max="14079" width="28.7109375" style="3"/>
    <col min="14080" max="14081" width="0" style="3" hidden="1" customWidth="1"/>
    <col min="14082" max="14097" width="7.7109375" style="3" customWidth="1"/>
    <col min="14098" max="14098" width="8.7109375" style="3" customWidth="1"/>
    <col min="14099" max="14100" width="7.7109375" style="3" customWidth="1"/>
    <col min="14101" max="14101" width="5.42578125" style="3" customWidth="1"/>
    <col min="14102" max="14102" width="5.7109375" style="3" customWidth="1"/>
    <col min="14103" max="14103" width="9.7109375" style="3" customWidth="1"/>
    <col min="14104" max="14106" width="7.7109375" style="3" customWidth="1"/>
    <col min="14107" max="14107" width="10.5703125" style="3" customWidth="1"/>
    <col min="14108" max="14108" width="13.7109375" style="3" customWidth="1"/>
    <col min="14109" max="14335" width="28.7109375" style="3"/>
    <col min="14336" max="14337" width="0" style="3" hidden="1" customWidth="1"/>
    <col min="14338" max="14353" width="7.7109375" style="3" customWidth="1"/>
    <col min="14354" max="14354" width="8.7109375" style="3" customWidth="1"/>
    <col min="14355" max="14356" width="7.7109375" style="3" customWidth="1"/>
    <col min="14357" max="14357" width="5.42578125" style="3" customWidth="1"/>
    <col min="14358" max="14358" width="5.7109375" style="3" customWidth="1"/>
    <col min="14359" max="14359" width="9.7109375" style="3" customWidth="1"/>
    <col min="14360" max="14362" width="7.7109375" style="3" customWidth="1"/>
    <col min="14363" max="14363" width="10.5703125" style="3" customWidth="1"/>
    <col min="14364" max="14364" width="13.7109375" style="3" customWidth="1"/>
    <col min="14365" max="14591" width="28.7109375" style="3"/>
    <col min="14592" max="14593" width="0" style="3" hidden="1" customWidth="1"/>
    <col min="14594" max="14609" width="7.7109375" style="3" customWidth="1"/>
    <col min="14610" max="14610" width="8.7109375" style="3" customWidth="1"/>
    <col min="14611" max="14612" width="7.7109375" style="3" customWidth="1"/>
    <col min="14613" max="14613" width="5.42578125" style="3" customWidth="1"/>
    <col min="14614" max="14614" width="5.7109375" style="3" customWidth="1"/>
    <col min="14615" max="14615" width="9.7109375" style="3" customWidth="1"/>
    <col min="14616" max="14618" width="7.7109375" style="3" customWidth="1"/>
    <col min="14619" max="14619" width="10.5703125" style="3" customWidth="1"/>
    <col min="14620" max="14620" width="13.7109375" style="3" customWidth="1"/>
    <col min="14621" max="14847" width="28.7109375" style="3"/>
    <col min="14848" max="14849" width="0" style="3" hidden="1" customWidth="1"/>
    <col min="14850" max="14865" width="7.7109375" style="3" customWidth="1"/>
    <col min="14866" max="14866" width="8.7109375" style="3" customWidth="1"/>
    <col min="14867" max="14868" width="7.7109375" style="3" customWidth="1"/>
    <col min="14869" max="14869" width="5.42578125" style="3" customWidth="1"/>
    <col min="14870" max="14870" width="5.7109375" style="3" customWidth="1"/>
    <col min="14871" max="14871" width="9.7109375" style="3" customWidth="1"/>
    <col min="14872" max="14874" width="7.7109375" style="3" customWidth="1"/>
    <col min="14875" max="14875" width="10.5703125" style="3" customWidth="1"/>
    <col min="14876" max="14876" width="13.7109375" style="3" customWidth="1"/>
    <col min="14877" max="15103" width="28.7109375" style="3"/>
    <col min="15104" max="15105" width="0" style="3" hidden="1" customWidth="1"/>
    <col min="15106" max="15121" width="7.7109375" style="3" customWidth="1"/>
    <col min="15122" max="15122" width="8.7109375" style="3" customWidth="1"/>
    <col min="15123" max="15124" width="7.7109375" style="3" customWidth="1"/>
    <col min="15125" max="15125" width="5.42578125" style="3" customWidth="1"/>
    <col min="15126" max="15126" width="5.7109375" style="3" customWidth="1"/>
    <col min="15127" max="15127" width="9.7109375" style="3" customWidth="1"/>
    <col min="15128" max="15130" width="7.7109375" style="3" customWidth="1"/>
    <col min="15131" max="15131" width="10.5703125" style="3" customWidth="1"/>
    <col min="15132" max="15132" width="13.7109375" style="3" customWidth="1"/>
    <col min="15133" max="15359" width="28.7109375" style="3"/>
    <col min="15360" max="15361" width="0" style="3" hidden="1" customWidth="1"/>
    <col min="15362" max="15377" width="7.7109375" style="3" customWidth="1"/>
    <col min="15378" max="15378" width="8.7109375" style="3" customWidth="1"/>
    <col min="15379" max="15380" width="7.7109375" style="3" customWidth="1"/>
    <col min="15381" max="15381" width="5.42578125" style="3" customWidth="1"/>
    <col min="15382" max="15382" width="5.7109375" style="3" customWidth="1"/>
    <col min="15383" max="15383" width="9.7109375" style="3" customWidth="1"/>
    <col min="15384" max="15386" width="7.7109375" style="3" customWidth="1"/>
    <col min="15387" max="15387" width="10.5703125" style="3" customWidth="1"/>
    <col min="15388" max="15388" width="13.7109375" style="3" customWidth="1"/>
    <col min="15389" max="15615" width="28.7109375" style="3"/>
    <col min="15616" max="15617" width="0" style="3" hidden="1" customWidth="1"/>
    <col min="15618" max="15633" width="7.7109375" style="3" customWidth="1"/>
    <col min="15634" max="15634" width="8.7109375" style="3" customWidth="1"/>
    <col min="15635" max="15636" width="7.7109375" style="3" customWidth="1"/>
    <col min="15637" max="15637" width="5.42578125" style="3" customWidth="1"/>
    <col min="15638" max="15638" width="5.7109375" style="3" customWidth="1"/>
    <col min="15639" max="15639" width="9.7109375" style="3" customWidth="1"/>
    <col min="15640" max="15642" width="7.7109375" style="3" customWidth="1"/>
    <col min="15643" max="15643" width="10.5703125" style="3" customWidth="1"/>
    <col min="15644" max="15644" width="13.7109375" style="3" customWidth="1"/>
    <col min="15645" max="15871" width="28.7109375" style="3"/>
    <col min="15872" max="15873" width="0" style="3" hidden="1" customWidth="1"/>
    <col min="15874" max="15889" width="7.7109375" style="3" customWidth="1"/>
    <col min="15890" max="15890" width="8.7109375" style="3" customWidth="1"/>
    <col min="15891" max="15892" width="7.7109375" style="3" customWidth="1"/>
    <col min="15893" max="15893" width="5.42578125" style="3" customWidth="1"/>
    <col min="15894" max="15894" width="5.7109375" style="3" customWidth="1"/>
    <col min="15895" max="15895" width="9.7109375" style="3" customWidth="1"/>
    <col min="15896" max="15898" width="7.7109375" style="3" customWidth="1"/>
    <col min="15899" max="15899" width="10.5703125" style="3" customWidth="1"/>
    <col min="15900" max="15900" width="13.7109375" style="3" customWidth="1"/>
    <col min="15901" max="16127" width="28.7109375" style="3"/>
    <col min="16128" max="16129" width="0" style="3" hidden="1" customWidth="1"/>
    <col min="16130" max="16145" width="7.7109375" style="3" customWidth="1"/>
    <col min="16146" max="16146" width="8.7109375" style="3" customWidth="1"/>
    <col min="16147" max="16148" width="7.7109375" style="3" customWidth="1"/>
    <col min="16149" max="16149" width="5.42578125" style="3" customWidth="1"/>
    <col min="16150" max="16150" width="5.7109375" style="3" customWidth="1"/>
    <col min="16151" max="16151" width="9.7109375" style="3" customWidth="1"/>
    <col min="16152" max="16154" width="7.7109375" style="3" customWidth="1"/>
    <col min="16155" max="16155" width="10.5703125" style="3" customWidth="1"/>
    <col min="16156" max="16156" width="13.7109375" style="3" customWidth="1"/>
    <col min="16157" max="16384" width="28.7109375" style="3"/>
  </cols>
  <sheetData>
    <row r="1" spans="1:29" ht="12.75" x14ac:dyDescent="0.2">
      <c r="A1" s="395" t="s">
        <v>496</v>
      </c>
      <c r="X1" s="3"/>
    </row>
    <row r="2" spans="1:29" ht="15.75" x14ac:dyDescent="0.25">
      <c r="A2" s="353" t="s">
        <v>497</v>
      </c>
      <c r="X2" s="3"/>
    </row>
    <row r="3" spans="1:29" x14ac:dyDescent="0.2">
      <c r="X3" s="3"/>
    </row>
    <row r="4" spans="1:29" s="398" customFormat="1" ht="24" customHeight="1" x14ac:dyDescent="0.25">
      <c r="A4" s="396" t="s">
        <v>498</v>
      </c>
      <c r="B4" s="397">
        <v>2013</v>
      </c>
      <c r="C4" s="397">
        <v>2014</v>
      </c>
      <c r="D4" s="397">
        <v>2015</v>
      </c>
      <c r="E4" s="397">
        <v>2016</v>
      </c>
      <c r="F4" s="397">
        <v>2017</v>
      </c>
      <c r="G4" s="397">
        <v>2018</v>
      </c>
      <c r="H4" s="397">
        <v>2019</v>
      </c>
      <c r="I4" s="397">
        <v>2020</v>
      </c>
      <c r="J4" s="397">
        <v>2021</v>
      </c>
      <c r="K4" s="397">
        <v>2022</v>
      </c>
      <c r="L4" s="941">
        <v>2023</v>
      </c>
      <c r="M4" s="941"/>
      <c r="N4" s="941"/>
      <c r="O4" s="941"/>
      <c r="P4" s="941"/>
      <c r="Q4" s="941"/>
      <c r="R4" s="941"/>
      <c r="S4" s="941"/>
      <c r="T4" s="941"/>
      <c r="U4" s="941"/>
      <c r="V4" s="942"/>
      <c r="W4" s="943">
        <v>2023</v>
      </c>
      <c r="X4" s="397" t="s">
        <v>499</v>
      </c>
    </row>
    <row r="5" spans="1:29" ht="12.75" x14ac:dyDescent="0.2">
      <c r="A5" s="399"/>
      <c r="B5" s="400"/>
      <c r="C5" s="400"/>
      <c r="D5" s="400"/>
      <c r="E5" s="400"/>
      <c r="F5" s="400"/>
      <c r="G5" s="400"/>
      <c r="H5" s="400"/>
      <c r="I5" s="400"/>
      <c r="J5" s="397"/>
      <c r="K5" s="397"/>
      <c r="L5" s="401" t="s">
        <v>500</v>
      </c>
      <c r="M5" s="401" t="s">
        <v>501</v>
      </c>
      <c r="N5" s="401" t="s">
        <v>502</v>
      </c>
      <c r="O5" s="401" t="s">
        <v>503</v>
      </c>
      <c r="P5" s="401" t="s">
        <v>504</v>
      </c>
      <c r="Q5" s="401" t="s">
        <v>505</v>
      </c>
      <c r="R5" s="401" t="s">
        <v>506</v>
      </c>
      <c r="S5" s="401" t="s">
        <v>507</v>
      </c>
      <c r="T5" s="401" t="s">
        <v>715</v>
      </c>
      <c r="U5" s="401" t="s">
        <v>774</v>
      </c>
      <c r="V5" s="401" t="s">
        <v>825</v>
      </c>
      <c r="W5" s="943"/>
      <c r="X5" s="400"/>
    </row>
    <row r="6" spans="1:29" ht="12.75" x14ac:dyDescent="0.2">
      <c r="A6" s="402" t="s">
        <v>508</v>
      </c>
      <c r="B6" s="403">
        <v>23789.445431569598</v>
      </c>
      <c r="C6" s="403">
        <v>20545.413916138499</v>
      </c>
      <c r="D6" s="404">
        <v>18950.1400116443</v>
      </c>
      <c r="E6" s="403">
        <v>21819.0792898287</v>
      </c>
      <c r="F6" s="404">
        <v>27581.6072454104</v>
      </c>
      <c r="G6" s="404">
        <v>28898.657866237929</v>
      </c>
      <c r="H6" s="404">
        <v>28336.207651007782</v>
      </c>
      <c r="I6" s="404">
        <v>26127.691951754783</v>
      </c>
      <c r="J6" s="404">
        <v>39756.502517099376</v>
      </c>
      <c r="K6" s="404">
        <v>38119.865110812389</v>
      </c>
      <c r="L6" s="404">
        <v>2707.3643386543099</v>
      </c>
      <c r="M6" s="404">
        <v>2936.3139153555699</v>
      </c>
      <c r="N6" s="404">
        <v>4036.9630640430901</v>
      </c>
      <c r="O6" s="404">
        <v>3747.9204749497599</v>
      </c>
      <c r="P6" s="404">
        <v>3386.5952453405798</v>
      </c>
      <c r="Q6" s="404">
        <v>3970.7981091745501</v>
      </c>
      <c r="R6" s="404">
        <v>3502.1312681558902</v>
      </c>
      <c r="S6" s="404">
        <v>3586.5569834184898</v>
      </c>
      <c r="T6" s="404">
        <v>3581.23171455088</v>
      </c>
      <c r="U6" s="404">
        <v>3691.1377326358102</v>
      </c>
      <c r="V6" s="404">
        <v>3526.4243047720602</v>
      </c>
      <c r="W6" s="405">
        <f>SUM(L6:V6)</f>
        <v>38673.437151050988</v>
      </c>
      <c r="X6" s="406">
        <f>W6/$W$21</f>
        <v>0.63569942862591211</v>
      </c>
      <c r="Z6" s="407"/>
      <c r="AA6" s="408"/>
    </row>
    <row r="7" spans="1:29" ht="15" x14ac:dyDescent="0.25">
      <c r="A7" s="409" t="s">
        <v>509</v>
      </c>
      <c r="B7" s="410">
        <v>5270.9630859503404</v>
      </c>
      <c r="C7" s="410">
        <v>4562.2725959758</v>
      </c>
      <c r="D7" s="411">
        <v>2302.3120197518501</v>
      </c>
      <c r="E7" s="410">
        <v>2216.6974493786101</v>
      </c>
      <c r="F7" s="411">
        <v>3368.85580752121</v>
      </c>
      <c r="G7" s="411">
        <v>4038.7122725853037</v>
      </c>
      <c r="H7" s="411">
        <v>2975.0747060300018</v>
      </c>
      <c r="I7" s="411">
        <v>1584.220625679998</v>
      </c>
      <c r="J7" s="411">
        <v>3710.5676572697826</v>
      </c>
      <c r="K7" s="411">
        <v>5904.7810406147928</v>
      </c>
      <c r="L7" s="410">
        <v>416.97520021999998</v>
      </c>
      <c r="M7" s="410">
        <v>426.91994583000098</v>
      </c>
      <c r="N7" s="410">
        <v>398.02431467000099</v>
      </c>
      <c r="O7" s="410">
        <v>392.50455848000098</v>
      </c>
      <c r="P7" s="410">
        <v>249.46821800999999</v>
      </c>
      <c r="Q7" s="410">
        <v>302.86905011000101</v>
      </c>
      <c r="R7" s="410">
        <v>230.30284137000001</v>
      </c>
      <c r="S7" s="410">
        <v>238.22712302999901</v>
      </c>
      <c r="T7" s="410">
        <v>398.72869839199899</v>
      </c>
      <c r="U7" s="410">
        <v>294.58350421</v>
      </c>
      <c r="V7" s="410">
        <v>316.11154409999898</v>
      </c>
      <c r="W7" s="405">
        <f t="shared" ref="W7:W18" si="0">SUM(L7:V7)</f>
        <v>3664.714998422</v>
      </c>
      <c r="X7" s="412">
        <f>W7/$W$21</f>
        <v>6.0239208154022714E-2</v>
      </c>
      <c r="Y7"/>
      <c r="Z7" s="413"/>
      <c r="AA7" s="413"/>
    </row>
    <row r="8" spans="1:29" ht="12.75" x14ac:dyDescent="0.2">
      <c r="A8" s="409" t="s">
        <v>510</v>
      </c>
      <c r="B8" s="410">
        <v>1706.6950634617799</v>
      </c>
      <c r="C8" s="410">
        <v>1730.5254660543101</v>
      </c>
      <c r="D8" s="411">
        <v>1456.9481829951901</v>
      </c>
      <c r="E8" s="410">
        <v>1269.2528803730199</v>
      </c>
      <c r="F8" s="411">
        <v>1788.50447910976</v>
      </c>
      <c r="G8" s="411">
        <v>1938.0913091995615</v>
      </c>
      <c r="H8" s="411">
        <v>1928.8144254944855</v>
      </c>
      <c r="I8" s="411">
        <v>1542.12196767612</v>
      </c>
      <c r="J8" s="411">
        <v>2335.2618858058172</v>
      </c>
      <c r="K8" s="411">
        <v>2381.3191372309593</v>
      </c>
      <c r="L8" s="410">
        <v>177.90116800757801</v>
      </c>
      <c r="M8" s="410">
        <v>202.07562617801801</v>
      </c>
      <c r="N8" s="410">
        <v>313.36013290399001</v>
      </c>
      <c r="O8" s="410">
        <v>106.612737452594</v>
      </c>
      <c r="P8" s="410">
        <v>27.839992752496201</v>
      </c>
      <c r="Q8" s="410">
        <v>23.746450314283901</v>
      </c>
      <c r="R8" s="410">
        <v>30.3523008402037</v>
      </c>
      <c r="S8" s="410">
        <v>23.450279574214601</v>
      </c>
      <c r="T8" s="410">
        <v>89.139927772757403</v>
      </c>
      <c r="U8" s="410">
        <v>49.477375937040001</v>
      </c>
      <c r="V8" s="410">
        <v>26.8975735339598</v>
      </c>
      <c r="W8" s="405">
        <f t="shared" si="0"/>
        <v>1070.8535652671358</v>
      </c>
      <c r="X8" s="412">
        <f t="shared" ref="X8:X18" si="1">W8/$W$21</f>
        <v>1.7602288540413309E-2</v>
      </c>
    </row>
    <row r="9" spans="1:29" ht="12.75" x14ac:dyDescent="0.2">
      <c r="A9" s="409" t="s">
        <v>511</v>
      </c>
      <c r="B9" s="410">
        <v>785.880578157679</v>
      </c>
      <c r="C9" s="410">
        <v>847.43103959854898</v>
      </c>
      <c r="D9" s="411">
        <v>722.751799374862</v>
      </c>
      <c r="E9" s="410">
        <v>877.92480076155903</v>
      </c>
      <c r="F9" s="411">
        <v>826.88744974230497</v>
      </c>
      <c r="G9" s="411">
        <v>762.26194432339321</v>
      </c>
      <c r="H9" s="411">
        <v>774.28456059900668</v>
      </c>
      <c r="I9" s="411">
        <v>731.13150255190169</v>
      </c>
      <c r="J9" s="411">
        <v>857.01118665876402</v>
      </c>
      <c r="K9" s="411">
        <v>1353.7698862111083</v>
      </c>
      <c r="L9" s="410">
        <v>64.768590006923503</v>
      </c>
      <c r="M9" s="410">
        <v>28.5262302579895</v>
      </c>
      <c r="N9" s="410">
        <v>19.298220138548299</v>
      </c>
      <c r="O9" s="410">
        <v>17.747169900450601</v>
      </c>
      <c r="P9" s="410">
        <v>29.960770383012498</v>
      </c>
      <c r="Q9" s="410">
        <v>46.353960335257099</v>
      </c>
      <c r="R9" s="410">
        <v>71.468982479066895</v>
      </c>
      <c r="S9" s="410">
        <v>122.98864900777799</v>
      </c>
      <c r="T9" s="410">
        <v>116.95959616660301</v>
      </c>
      <c r="U9" s="410">
        <v>141.99203624541701</v>
      </c>
      <c r="V9" s="410">
        <v>133.786261883755</v>
      </c>
      <c r="W9" s="405">
        <f t="shared" si="0"/>
        <v>793.8504668048015</v>
      </c>
      <c r="X9" s="412">
        <f t="shared" si="1"/>
        <v>1.3049015689791398E-2</v>
      </c>
    </row>
    <row r="10" spans="1:29" ht="12.75" x14ac:dyDescent="0.2">
      <c r="A10" s="409" t="s">
        <v>512</v>
      </c>
      <c r="B10" s="410">
        <v>3407.65602919</v>
      </c>
      <c r="C10" s="410">
        <v>4198.1496294299995</v>
      </c>
      <c r="D10" s="411">
        <v>4390.5687832699996</v>
      </c>
      <c r="E10" s="410">
        <v>4686.0392679400002</v>
      </c>
      <c r="F10" s="411">
        <v>5103.0639328999996</v>
      </c>
      <c r="G10" s="411">
        <v>5867.3235235600005</v>
      </c>
      <c r="H10" s="411">
        <v>6298.8242</v>
      </c>
      <c r="I10" s="411">
        <v>6735.3891000000003</v>
      </c>
      <c r="J10" s="411">
        <v>7868.0488000000005</v>
      </c>
      <c r="K10" s="411">
        <v>8435.8340000000026</v>
      </c>
      <c r="L10" s="410">
        <v>793.1816</v>
      </c>
      <c r="M10" s="410">
        <v>713.75620000000004</v>
      </c>
      <c r="N10" s="410">
        <v>558.01620000000003</v>
      </c>
      <c r="O10" s="410">
        <v>518.33600000000001</v>
      </c>
      <c r="P10" s="410">
        <v>526.12840000000006</v>
      </c>
      <c r="Q10" s="410">
        <v>518.88369999999998</v>
      </c>
      <c r="R10" s="410">
        <v>636.20230000000004</v>
      </c>
      <c r="S10" s="410">
        <v>741.14779999999996</v>
      </c>
      <c r="T10" s="410">
        <v>706.78819999999996</v>
      </c>
      <c r="U10" s="410">
        <v>1034.6836000000001</v>
      </c>
      <c r="V10" s="410">
        <v>1158.047</v>
      </c>
      <c r="W10" s="405">
        <f t="shared" si="0"/>
        <v>7905.1710000000003</v>
      </c>
      <c r="X10" s="412">
        <f t="shared" si="1"/>
        <v>0.12994223058742432</v>
      </c>
    </row>
    <row r="11" spans="1:29" ht="12.75" x14ac:dyDescent="0.2">
      <c r="A11" s="409" t="s">
        <v>513</v>
      </c>
      <c r="B11" s="410">
        <v>1066.97527081</v>
      </c>
      <c r="C11" s="410">
        <v>1188.50257057</v>
      </c>
      <c r="D11" s="411">
        <v>950.66641673000004</v>
      </c>
      <c r="E11" s="410">
        <v>926.43403206000005</v>
      </c>
      <c r="F11" s="414">
        <v>1088.6195671</v>
      </c>
      <c r="G11" s="414">
        <v>1374.83657644</v>
      </c>
      <c r="H11" s="414">
        <v>1614.1053999999999</v>
      </c>
      <c r="I11" s="414">
        <v>1316.1869000000002</v>
      </c>
      <c r="J11" s="411">
        <v>1516.1462000000001</v>
      </c>
      <c r="K11" s="411">
        <v>1640.3211000000001</v>
      </c>
      <c r="L11" s="410">
        <v>144.1061</v>
      </c>
      <c r="M11" s="410">
        <v>215.99590000000001</v>
      </c>
      <c r="N11" s="410">
        <v>258.51310000000001</v>
      </c>
      <c r="O11" s="410">
        <v>208.87100000000001</v>
      </c>
      <c r="P11" s="410">
        <v>178.13210000000001</v>
      </c>
      <c r="Q11" s="410">
        <v>138.8587</v>
      </c>
      <c r="R11" s="410">
        <v>107.2021</v>
      </c>
      <c r="S11" s="410">
        <v>109.85290000000001</v>
      </c>
      <c r="T11" s="410">
        <v>101.27119999999999</v>
      </c>
      <c r="U11" s="410">
        <v>102.5814</v>
      </c>
      <c r="V11" s="410">
        <v>96.865799999999993</v>
      </c>
      <c r="W11" s="405">
        <f t="shared" si="0"/>
        <v>1662.2503000000002</v>
      </c>
      <c r="X11" s="412">
        <f t="shared" si="1"/>
        <v>2.7323445852925291E-2</v>
      </c>
      <c r="AA11" s="415"/>
      <c r="AB11" s="415"/>
      <c r="AC11" s="415"/>
    </row>
    <row r="12" spans="1:29" ht="12.75" x14ac:dyDescent="0.2">
      <c r="A12" s="409" t="s">
        <v>514</v>
      </c>
      <c r="B12" s="410">
        <v>1927.9708000000001</v>
      </c>
      <c r="C12" s="410">
        <v>1800.1976</v>
      </c>
      <c r="D12" s="411">
        <v>1331.18</v>
      </c>
      <c r="E12" s="410">
        <v>1195.7919999999999</v>
      </c>
      <c r="F12" s="411">
        <v>1272.3398</v>
      </c>
      <c r="G12" s="411">
        <v>1401.9002</v>
      </c>
      <c r="H12" s="411">
        <v>1354.8879000000002</v>
      </c>
      <c r="I12" s="411">
        <v>1006.5379</v>
      </c>
      <c r="J12" s="411">
        <v>1564.9753999999998</v>
      </c>
      <c r="K12" s="411">
        <v>1869.0809999999999</v>
      </c>
      <c r="L12" s="410">
        <v>144.2911</v>
      </c>
      <c r="M12" s="410">
        <v>140.5317</v>
      </c>
      <c r="N12" s="410">
        <v>148.32910000000001</v>
      </c>
      <c r="O12" s="410">
        <v>117.73439999999999</v>
      </c>
      <c r="P12" s="410">
        <v>129.4068</v>
      </c>
      <c r="Q12" s="410">
        <v>126.73739999999999</v>
      </c>
      <c r="R12" s="410">
        <v>144.64269999999999</v>
      </c>
      <c r="S12" s="410">
        <v>127.1018</v>
      </c>
      <c r="T12" s="410">
        <v>121.16840000000001</v>
      </c>
      <c r="U12" s="410">
        <v>126.241</v>
      </c>
      <c r="V12" s="410">
        <v>132.03809999999999</v>
      </c>
      <c r="W12" s="405">
        <f t="shared" si="0"/>
        <v>1458.2225000000001</v>
      </c>
      <c r="X12" s="412">
        <f t="shared" si="1"/>
        <v>2.3969713538488969E-2</v>
      </c>
      <c r="AA12" s="415"/>
      <c r="AB12" s="415"/>
      <c r="AC12" s="415"/>
    </row>
    <row r="13" spans="1:29" ht="15" x14ac:dyDescent="0.25">
      <c r="A13" s="409" t="s">
        <v>515</v>
      </c>
      <c r="B13" s="410">
        <v>427.33409999999998</v>
      </c>
      <c r="C13" s="410">
        <v>416.25689999999997</v>
      </c>
      <c r="D13" s="411">
        <v>352.9803</v>
      </c>
      <c r="E13" s="410">
        <v>322.35930000000002</v>
      </c>
      <c r="F13" s="411">
        <v>343.81119999999999</v>
      </c>
      <c r="G13" s="411">
        <v>338.97039999999998</v>
      </c>
      <c r="H13" s="411">
        <v>321.73100000000005</v>
      </c>
      <c r="I13" s="411">
        <v>238.73949999999999</v>
      </c>
      <c r="J13" s="411">
        <v>279.90100000000001</v>
      </c>
      <c r="K13" s="411">
        <v>312.7165</v>
      </c>
      <c r="L13" s="410">
        <v>28.235800000000001</v>
      </c>
      <c r="M13" s="410">
        <v>25.408999999999999</v>
      </c>
      <c r="N13" s="410">
        <v>26.896799999999999</v>
      </c>
      <c r="O13" s="410">
        <v>23.247499999999999</v>
      </c>
      <c r="P13" s="410">
        <v>23.809899999999999</v>
      </c>
      <c r="Q13" s="410">
        <v>22.543399999999998</v>
      </c>
      <c r="R13" s="410">
        <v>21.372499999999999</v>
      </c>
      <c r="S13" s="410">
        <v>23.569800000000001</v>
      </c>
      <c r="T13" s="410">
        <v>24.530799999999999</v>
      </c>
      <c r="U13" s="410">
        <v>26.332799999999999</v>
      </c>
      <c r="V13" s="410">
        <v>21.507200000000001</v>
      </c>
      <c r="W13" s="405">
        <f t="shared" si="0"/>
        <v>267.45549999999997</v>
      </c>
      <c r="X13" s="412">
        <f t="shared" si="1"/>
        <v>4.3963330145388203E-3</v>
      </c>
      <c r="Z13"/>
      <c r="AA13" s="415"/>
      <c r="AB13" s="415"/>
      <c r="AC13" s="415"/>
    </row>
    <row r="14" spans="1:29" ht="12.75" x14ac:dyDescent="0.2">
      <c r="A14" s="409" t="s">
        <v>516</v>
      </c>
      <c r="B14" s="410">
        <v>1510.0326</v>
      </c>
      <c r="C14" s="410">
        <v>1514.9664</v>
      </c>
      <c r="D14" s="411">
        <v>1405.9457</v>
      </c>
      <c r="E14" s="410">
        <v>1343.8013000000001</v>
      </c>
      <c r="F14" s="411">
        <v>1384.7514000000001</v>
      </c>
      <c r="G14" s="411">
        <v>1562.3112000000001</v>
      </c>
      <c r="H14" s="411">
        <v>1606.7090000000001</v>
      </c>
      <c r="I14" s="411">
        <v>1495.1143</v>
      </c>
      <c r="J14" s="411">
        <v>1903.9247</v>
      </c>
      <c r="K14" s="411">
        <v>2348.3510000000001</v>
      </c>
      <c r="L14" s="410">
        <v>135.6754</v>
      </c>
      <c r="M14" s="410">
        <v>155.58799999999999</v>
      </c>
      <c r="N14" s="410">
        <v>164.79730000000001</v>
      </c>
      <c r="O14" s="410">
        <v>160.82230000000001</v>
      </c>
      <c r="P14" s="410">
        <v>182.8184</v>
      </c>
      <c r="Q14" s="410">
        <v>170.91839999999999</v>
      </c>
      <c r="R14" s="410">
        <v>154.62989999999999</v>
      </c>
      <c r="S14" s="410">
        <v>187.99029999999999</v>
      </c>
      <c r="T14" s="410">
        <v>169.14859999999999</v>
      </c>
      <c r="U14" s="410">
        <v>179.48159999999999</v>
      </c>
      <c r="V14" s="410">
        <v>167.2457</v>
      </c>
      <c r="W14" s="405">
        <f t="shared" si="0"/>
        <v>1829.1159</v>
      </c>
      <c r="X14" s="412">
        <f t="shared" si="1"/>
        <v>3.0066319887188296E-2</v>
      </c>
      <c r="Z14" s="413"/>
      <c r="AA14" s="415"/>
      <c r="AB14" s="415"/>
      <c r="AC14" s="415"/>
    </row>
    <row r="15" spans="1:29" ht="12.75" x14ac:dyDescent="0.2">
      <c r="A15" s="402" t="s">
        <v>517</v>
      </c>
      <c r="B15" s="403">
        <v>721.94380000000001</v>
      </c>
      <c r="C15" s="403">
        <v>663.60569999999996</v>
      </c>
      <c r="D15" s="404">
        <v>698.46230000000003</v>
      </c>
      <c r="E15" s="403">
        <v>642.0874</v>
      </c>
      <c r="F15" s="403">
        <v>587.74400000000003</v>
      </c>
      <c r="G15" s="403">
        <v>629.21399999999994</v>
      </c>
      <c r="H15" s="403">
        <v>607.28660000000002</v>
      </c>
      <c r="I15" s="403">
        <v>446.36130000000003</v>
      </c>
      <c r="J15" s="403">
        <v>674.68910000000005</v>
      </c>
      <c r="K15" s="403">
        <v>1092.2874000000002</v>
      </c>
      <c r="L15" s="404">
        <v>110.7073</v>
      </c>
      <c r="M15" s="404">
        <v>112.11190000000001</v>
      </c>
      <c r="N15" s="404">
        <v>97.624499999999998</v>
      </c>
      <c r="O15" s="404">
        <v>122.09869999999999</v>
      </c>
      <c r="P15" s="404">
        <v>103.74250000000001</v>
      </c>
      <c r="Q15" s="404">
        <v>104.8561</v>
      </c>
      <c r="R15" s="404">
        <v>81.741</v>
      </c>
      <c r="S15" s="404">
        <v>73.061999999999998</v>
      </c>
      <c r="T15" s="404">
        <v>106.3702</v>
      </c>
      <c r="U15" s="404">
        <v>84.539299999999997</v>
      </c>
      <c r="V15" s="404">
        <v>102.3151</v>
      </c>
      <c r="W15" s="405">
        <f t="shared" si="0"/>
        <v>1099.1686</v>
      </c>
      <c r="X15" s="406">
        <f t="shared" si="1"/>
        <v>1.8067720442183525E-2</v>
      </c>
      <c r="Z15" s="413"/>
      <c r="AA15" s="415"/>
      <c r="AB15" s="415"/>
      <c r="AC15" s="415"/>
    </row>
    <row r="16" spans="1:29" ht="12.75" x14ac:dyDescent="0.2">
      <c r="A16" s="409" t="s">
        <v>518</v>
      </c>
      <c r="B16" s="410">
        <v>1320.0777</v>
      </c>
      <c r="C16" s="410">
        <v>1148.5263</v>
      </c>
      <c r="D16" s="410">
        <v>1080.6343999999999</v>
      </c>
      <c r="E16" s="410">
        <v>1085.3510000000001</v>
      </c>
      <c r="F16" s="410">
        <v>1272.5274999999999</v>
      </c>
      <c r="G16" s="410">
        <v>1324.7054000000003</v>
      </c>
      <c r="H16" s="410">
        <v>1309.9999</v>
      </c>
      <c r="I16" s="410">
        <v>926.58539999999994</v>
      </c>
      <c r="J16" s="410">
        <v>1612.6799000000001</v>
      </c>
      <c r="K16" s="410">
        <v>1718.8046999999999</v>
      </c>
      <c r="L16" s="410">
        <v>115.0436</v>
      </c>
      <c r="M16" s="410">
        <v>138.61349999999999</v>
      </c>
      <c r="N16" s="410">
        <v>151.4496</v>
      </c>
      <c r="O16" s="410">
        <v>153.6628</v>
      </c>
      <c r="P16" s="410">
        <v>151.38829999999999</v>
      </c>
      <c r="Q16" s="410">
        <v>123.6437</v>
      </c>
      <c r="R16" s="410">
        <v>129.52209999999999</v>
      </c>
      <c r="S16" s="410">
        <v>121.9585</v>
      </c>
      <c r="T16" s="410">
        <v>119.5394</v>
      </c>
      <c r="U16" s="410">
        <v>133.03639999999999</v>
      </c>
      <c r="V16" s="410">
        <v>106.85769999999999</v>
      </c>
      <c r="W16" s="405">
        <f t="shared" si="0"/>
        <v>1444.7156</v>
      </c>
      <c r="X16" s="412">
        <f t="shared" si="1"/>
        <v>2.3747692191408522E-2</v>
      </c>
      <c r="AA16" s="416"/>
      <c r="AB16" s="415"/>
      <c r="AC16" s="415"/>
    </row>
    <row r="17" spans="1:29" ht="12.75" x14ac:dyDescent="0.2">
      <c r="A17" s="409" t="s">
        <v>519</v>
      </c>
      <c r="B17" s="410">
        <v>544.48760000000004</v>
      </c>
      <c r="C17" s="410">
        <v>581.29719999999998</v>
      </c>
      <c r="D17" s="410">
        <v>533.19579999999996</v>
      </c>
      <c r="E17" s="410">
        <v>450.20920000000001</v>
      </c>
      <c r="F17" s="410">
        <v>520.43029999999999</v>
      </c>
      <c r="G17" s="410">
        <v>590.50450000000001</v>
      </c>
      <c r="H17" s="410">
        <v>567.40030000000002</v>
      </c>
      <c r="I17" s="410">
        <v>460.9667</v>
      </c>
      <c r="J17" s="410">
        <v>552.98970000000008</v>
      </c>
      <c r="K17" s="410">
        <v>646.86740000000009</v>
      </c>
      <c r="L17" s="410">
        <v>52.294899999999998</v>
      </c>
      <c r="M17" s="410">
        <v>49.651699999999998</v>
      </c>
      <c r="N17" s="410">
        <v>73.646500000000003</v>
      </c>
      <c r="O17" s="410">
        <v>49.2425</v>
      </c>
      <c r="P17" s="410">
        <v>68.925799999999995</v>
      </c>
      <c r="Q17" s="410">
        <v>54.921500000000002</v>
      </c>
      <c r="R17" s="410">
        <v>57.297400000000003</v>
      </c>
      <c r="S17" s="410">
        <v>61.186399999999999</v>
      </c>
      <c r="T17" s="410">
        <v>49.564100000000003</v>
      </c>
      <c r="U17" s="410">
        <v>53.584200000000003</v>
      </c>
      <c r="V17" s="410">
        <v>71.984300000000005</v>
      </c>
      <c r="W17" s="405">
        <f t="shared" si="0"/>
        <v>642.2992999999999</v>
      </c>
      <c r="X17" s="412">
        <f t="shared" si="1"/>
        <v>1.0557874554104044E-2</v>
      </c>
      <c r="AA17" s="415"/>
      <c r="AB17" s="415"/>
      <c r="AC17" s="415"/>
    </row>
    <row r="18" spans="1:29" ht="12.75" x14ac:dyDescent="0.2">
      <c r="A18" s="409" t="s">
        <v>520</v>
      </c>
      <c r="B18" s="410">
        <v>381.17453501</v>
      </c>
      <c r="C18" s="410">
        <v>335.53756859999999</v>
      </c>
      <c r="D18" s="410">
        <v>238.56881154000001</v>
      </c>
      <c r="E18" s="410">
        <v>246.71012199</v>
      </c>
      <c r="F18" s="410">
        <v>282.45076269000003</v>
      </c>
      <c r="G18" s="410">
        <v>338.98661541000001</v>
      </c>
      <c r="H18" s="410">
        <v>285.1291790000007</v>
      </c>
      <c r="I18" s="410">
        <v>214.55395799999974</v>
      </c>
      <c r="J18" s="410">
        <v>334.15005599999881</v>
      </c>
      <c r="K18" s="410">
        <v>411.36204599999951</v>
      </c>
      <c r="L18" s="410">
        <v>28.7150290000003</v>
      </c>
      <c r="M18" s="410">
        <v>30.44136100000059</v>
      </c>
      <c r="N18" s="410">
        <v>38.391209000000103</v>
      </c>
      <c r="O18" s="410">
        <v>29.219307000000001</v>
      </c>
      <c r="P18" s="410">
        <v>29.986190000000402</v>
      </c>
      <c r="Q18" s="410">
        <v>22.575835999999903</v>
      </c>
      <c r="R18" s="410">
        <v>21.358206999999901</v>
      </c>
      <c r="S18" s="410">
        <v>31.8733550000001</v>
      </c>
      <c r="T18" s="410">
        <v>35.835389999999904</v>
      </c>
      <c r="U18" s="410">
        <v>30.8230779999998</v>
      </c>
      <c r="V18" s="410">
        <v>25.5681750000001</v>
      </c>
      <c r="W18" s="405">
        <f t="shared" si="0"/>
        <v>324.78713700000105</v>
      </c>
      <c r="X18" s="412">
        <f t="shared" si="1"/>
        <v>5.3387289215987245E-3</v>
      </c>
      <c r="AA18" s="415"/>
      <c r="AB18" s="415"/>
      <c r="AC18" s="415"/>
    </row>
    <row r="19" spans="1:29" ht="12.75" x14ac:dyDescent="0.2">
      <c r="A19" s="409"/>
      <c r="B19" s="417"/>
      <c r="C19" s="417"/>
      <c r="D19" s="418"/>
      <c r="E19" s="419"/>
      <c r="F19" s="417"/>
      <c r="G19" s="417"/>
      <c r="H19" s="417"/>
      <c r="I19" s="417"/>
      <c r="J19" s="417"/>
      <c r="K19" s="417"/>
      <c r="L19" s="417"/>
      <c r="M19" s="417"/>
      <c r="N19" s="417"/>
      <c r="O19" s="9"/>
      <c r="P19" s="9"/>
      <c r="Q19" s="9"/>
      <c r="R19" s="9"/>
      <c r="S19" s="9"/>
      <c r="T19" s="9"/>
      <c r="U19" s="9"/>
      <c r="V19" s="9"/>
      <c r="W19" s="9"/>
      <c r="X19" s="420"/>
      <c r="AA19" s="415"/>
      <c r="AB19" s="415"/>
      <c r="AC19" s="415"/>
    </row>
    <row r="20" spans="1:29" ht="12.75" x14ac:dyDescent="0.2">
      <c r="A20" s="409"/>
      <c r="B20" s="417"/>
      <c r="C20" s="417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9"/>
      <c r="X20" s="421"/>
      <c r="AA20" s="415"/>
      <c r="AB20" s="415"/>
      <c r="AC20" s="415"/>
    </row>
    <row r="21" spans="1:29" ht="12.75" x14ac:dyDescent="0.2">
      <c r="A21" s="422" t="s">
        <v>521</v>
      </c>
      <c r="B21" s="423">
        <f>SUM(B6:B18)</f>
        <v>42860.6365941494</v>
      </c>
      <c r="C21" s="423">
        <f t="shared" ref="C21:X21" si="2">SUM(C6:C18)</f>
        <v>39532.682886367154</v>
      </c>
      <c r="D21" s="423">
        <f t="shared" si="2"/>
        <v>34414.354525306204</v>
      </c>
      <c r="E21" s="423">
        <f t="shared" si="2"/>
        <v>37081.738042331883</v>
      </c>
      <c r="F21" s="423">
        <f t="shared" si="2"/>
        <v>45421.59344447367</v>
      </c>
      <c r="G21" s="423">
        <f t="shared" si="2"/>
        <v>49066.475807756193</v>
      </c>
      <c r="H21" s="423">
        <f t="shared" si="2"/>
        <v>47980.454822131294</v>
      </c>
      <c r="I21" s="423">
        <f t="shared" si="2"/>
        <v>42825.601105662805</v>
      </c>
      <c r="J21" s="423">
        <f t="shared" si="2"/>
        <v>62966.848102833756</v>
      </c>
      <c r="K21" s="423">
        <f>SUM(K6:K18)</f>
        <v>66235.360320869251</v>
      </c>
      <c r="L21" s="423">
        <f t="shared" si="2"/>
        <v>4919.2601258888117</v>
      </c>
      <c r="M21" s="423">
        <f t="shared" si="2"/>
        <v>5175.9349786215789</v>
      </c>
      <c r="N21" s="423">
        <f t="shared" si="2"/>
        <v>6285.3100407556303</v>
      </c>
      <c r="O21" s="423">
        <f t="shared" si="2"/>
        <v>5648.0194477828072</v>
      </c>
      <c r="P21" s="423">
        <f t="shared" si="2"/>
        <v>5088.2026164860881</v>
      </c>
      <c r="Q21" s="423">
        <f t="shared" si="2"/>
        <v>5627.7063059340917</v>
      </c>
      <c r="R21" s="423">
        <f t="shared" si="2"/>
        <v>5188.2235998451624</v>
      </c>
      <c r="S21" s="423">
        <f t="shared" si="2"/>
        <v>5448.9658900304812</v>
      </c>
      <c r="T21" s="423">
        <f t="shared" si="2"/>
        <v>5620.2762268822398</v>
      </c>
      <c r="U21" s="423">
        <f t="shared" si="2"/>
        <v>5948.4940270282677</v>
      </c>
      <c r="V21" s="423">
        <f t="shared" si="2"/>
        <v>5885.6487592897738</v>
      </c>
      <c r="W21" s="423">
        <f>SUM(W6:W18)</f>
        <v>60836.042018544926</v>
      </c>
      <c r="X21" s="424">
        <f t="shared" si="2"/>
        <v>1.0000000000000002</v>
      </c>
      <c r="AA21" s="415"/>
      <c r="AB21" s="415"/>
      <c r="AC21" s="415"/>
    </row>
    <row r="22" spans="1:29" ht="12.75" x14ac:dyDescent="0.2">
      <c r="A22" s="425"/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7"/>
      <c r="X22" s="428"/>
      <c r="AA22" s="429"/>
    </row>
    <row r="23" spans="1:29" ht="26.25" customHeight="1" x14ac:dyDescent="0.2">
      <c r="A23" s="430" t="s">
        <v>522</v>
      </c>
      <c r="B23" s="431">
        <f>B6+B15</f>
        <v>24511.389231569599</v>
      </c>
      <c r="C23" s="431">
        <f t="shared" ref="C23:V23" si="3">C6+C15</f>
        <v>21209.019616138499</v>
      </c>
      <c r="D23" s="431">
        <f t="shared" si="3"/>
        <v>19648.602311644299</v>
      </c>
      <c r="E23" s="431">
        <f t="shared" si="3"/>
        <v>22461.1666898287</v>
      </c>
      <c r="F23" s="431">
        <f t="shared" si="3"/>
        <v>28169.351245410398</v>
      </c>
      <c r="G23" s="431">
        <f t="shared" si="3"/>
        <v>29527.871866237929</v>
      </c>
      <c r="H23" s="431">
        <f t="shared" si="3"/>
        <v>28943.494251007782</v>
      </c>
      <c r="I23" s="431">
        <f t="shared" si="3"/>
        <v>26574.053251754784</v>
      </c>
      <c r="J23" s="431">
        <f t="shared" si="3"/>
        <v>40431.191617099379</v>
      </c>
      <c r="K23" s="431">
        <f t="shared" si="3"/>
        <v>39212.15251081239</v>
      </c>
      <c r="L23" s="431">
        <f t="shared" si="3"/>
        <v>2818.0716386543099</v>
      </c>
      <c r="M23" s="431">
        <f t="shared" si="3"/>
        <v>3048.4258153555697</v>
      </c>
      <c r="N23" s="431">
        <f t="shared" si="3"/>
        <v>4134.5875640430904</v>
      </c>
      <c r="O23" s="431">
        <f t="shared" si="3"/>
        <v>3870.0191749497599</v>
      </c>
      <c r="P23" s="431">
        <f t="shared" si="3"/>
        <v>3490.3377453405797</v>
      </c>
      <c r="Q23" s="431">
        <f t="shared" si="3"/>
        <v>4075.65420917455</v>
      </c>
      <c r="R23" s="431">
        <f t="shared" si="3"/>
        <v>3583.8722681558902</v>
      </c>
      <c r="S23" s="431">
        <f t="shared" si="3"/>
        <v>3659.6189834184897</v>
      </c>
      <c r="T23" s="431">
        <f t="shared" si="3"/>
        <v>3687.6019145508799</v>
      </c>
      <c r="U23" s="431">
        <f t="shared" si="3"/>
        <v>3775.6770326358101</v>
      </c>
      <c r="V23" s="431">
        <f t="shared" si="3"/>
        <v>3628.73940477206</v>
      </c>
      <c r="W23" s="431">
        <f>SUM(L23:V23)</f>
        <v>39772.605751050993</v>
      </c>
      <c r="X23" s="707">
        <f>+W23/W21</f>
        <v>0.65376714906809563</v>
      </c>
    </row>
    <row r="24" spans="1:29" ht="12.75" x14ac:dyDescent="0.2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32"/>
      <c r="X24" s="432"/>
    </row>
    <row r="25" spans="1:29" ht="30" customHeight="1" x14ac:dyDescent="0.2">
      <c r="A25" s="944" t="s">
        <v>826</v>
      </c>
      <c r="B25" s="945"/>
      <c r="C25" s="945"/>
      <c r="D25" s="945"/>
      <c r="E25" s="945"/>
      <c r="F25" s="945"/>
      <c r="G25" s="945"/>
      <c r="H25" s="945"/>
      <c r="I25" s="945"/>
      <c r="J25" s="945"/>
      <c r="K25" s="945"/>
      <c r="L25" s="945"/>
      <c r="M25" s="945"/>
      <c r="N25" s="945"/>
      <c r="O25" s="945"/>
      <c r="P25" s="945"/>
      <c r="Q25" s="945"/>
      <c r="R25" s="945"/>
      <c r="S25" s="945"/>
      <c r="T25" s="945"/>
      <c r="U25" s="945"/>
      <c r="V25" s="945"/>
      <c r="W25" s="945"/>
      <c r="X25" s="946"/>
    </row>
    <row r="26" spans="1:29" ht="15" x14ac:dyDescent="0.2">
      <c r="O26" s="433"/>
      <c r="P26" s="433"/>
      <c r="Q26" s="433"/>
      <c r="R26" s="433"/>
      <c r="S26" s="433"/>
      <c r="T26" s="433"/>
      <c r="U26" s="433"/>
      <c r="V26" s="433"/>
      <c r="X26" s="3"/>
    </row>
    <row r="27" spans="1:29" customFormat="1" ht="15" x14ac:dyDescent="0.25"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S27" s="435"/>
      <c r="T27" s="435"/>
      <c r="U27" s="435"/>
      <c r="V27" s="435"/>
      <c r="W27" s="413"/>
      <c r="X27" s="413"/>
      <c r="Y27" s="413"/>
    </row>
    <row r="28" spans="1:29" customFormat="1" ht="15" x14ac:dyDescent="0.25"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36"/>
      <c r="P28" s="436"/>
      <c r="Q28" s="436"/>
      <c r="R28" s="436"/>
      <c r="S28" s="436"/>
      <c r="T28" s="436"/>
      <c r="U28" s="436"/>
      <c r="V28" s="436"/>
      <c r="W28" s="433"/>
    </row>
    <row r="29" spans="1:29" customFormat="1" ht="15" x14ac:dyDescent="0.25">
      <c r="L29" s="2"/>
      <c r="W29" s="433"/>
    </row>
    <row r="30" spans="1:29" customFormat="1" ht="15" x14ac:dyDescent="0.25"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13"/>
      <c r="M30" s="413"/>
      <c r="N30" s="413"/>
      <c r="O30" s="436"/>
      <c r="P30" s="436"/>
      <c r="Q30" s="436"/>
      <c r="R30" s="436"/>
      <c r="S30" s="436"/>
      <c r="T30" s="436"/>
      <c r="U30" s="436"/>
      <c r="V30" s="436"/>
      <c r="W30" s="433"/>
    </row>
    <row r="31" spans="1:29" customFormat="1" ht="15" x14ac:dyDescent="0.25">
      <c r="E31" s="413"/>
      <c r="F31" s="413"/>
      <c r="G31" s="413"/>
      <c r="H31" s="413"/>
      <c r="I31" s="433"/>
      <c r="J31" s="433"/>
      <c r="K31" s="43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33"/>
    </row>
    <row r="32" spans="1:29" customFormat="1" ht="15" x14ac:dyDescent="0.25">
      <c r="E32" s="413"/>
      <c r="F32" s="413"/>
      <c r="G32" s="413"/>
      <c r="H32" s="413"/>
      <c r="I32" s="433"/>
      <c r="J32" s="433"/>
      <c r="K32" s="43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33"/>
    </row>
    <row r="33" spans="5:24" customFormat="1" ht="15" x14ac:dyDescent="0.25"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33"/>
    </row>
    <row r="34" spans="5:24" customFormat="1" ht="15" x14ac:dyDescent="0.25"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33"/>
    </row>
    <row r="35" spans="5:24" customFormat="1" ht="15" x14ac:dyDescent="0.25">
      <c r="W35" s="433"/>
    </row>
    <row r="36" spans="5:24" customFormat="1" ht="15" x14ac:dyDescent="0.25">
      <c r="W36" s="433"/>
    </row>
    <row r="37" spans="5:24" customFormat="1" ht="15" x14ac:dyDescent="0.25">
      <c r="W37" s="433"/>
    </row>
    <row r="38" spans="5:24" customFormat="1" ht="15" x14ac:dyDescent="0.25">
      <c r="W38" s="433"/>
    </row>
    <row r="39" spans="5:24" customFormat="1" ht="15" x14ac:dyDescent="0.25">
      <c r="W39" s="433"/>
    </row>
    <row r="40" spans="5:24" customFormat="1" ht="15" x14ac:dyDescent="0.25">
      <c r="W40" s="433"/>
    </row>
    <row r="41" spans="5:24" customFormat="1" ht="15" x14ac:dyDescent="0.25"/>
    <row r="42" spans="5:24" customFormat="1" ht="15" x14ac:dyDescent="0.25"/>
    <row r="43" spans="5:24" customFormat="1" ht="15" x14ac:dyDescent="0.25">
      <c r="W43" s="2"/>
      <c r="X43" s="2"/>
    </row>
    <row r="44" spans="5:24" customFormat="1" ht="15" x14ac:dyDescent="0.25"/>
    <row r="45" spans="5:24" customFormat="1" ht="15" x14ac:dyDescent="0.25"/>
    <row r="46" spans="5:24" customFormat="1" ht="15" x14ac:dyDescent="0.25"/>
    <row r="47" spans="5:24" customFormat="1" ht="15" x14ac:dyDescent="0.25"/>
    <row r="48" spans="5:24" customFormat="1" ht="15" x14ac:dyDescent="0.25"/>
    <row r="49" customFormat="1" ht="15" x14ac:dyDescent="0.25"/>
    <row r="50" customFormat="1" ht="15" x14ac:dyDescent="0.25"/>
  </sheetData>
  <mergeCells count="3">
    <mergeCell ref="L4:V4"/>
    <mergeCell ref="W4:W5"/>
    <mergeCell ref="A25:X25"/>
  </mergeCells>
  <printOptions horizontalCentered="1" verticalCentered="1"/>
  <pageMargins left="0" right="0" top="0" bottom="0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DF8E-F230-471D-8151-25FFDDE86217}">
  <sheetPr>
    <tabColor rgb="FF92D050"/>
  </sheetPr>
  <dimension ref="A1:AB63"/>
  <sheetViews>
    <sheetView showGridLines="0" view="pageBreakPreview" zoomScaleNormal="100" zoomScaleSheetLayoutView="100" workbookViewId="0"/>
  </sheetViews>
  <sheetFormatPr baseColWidth="10" defaultColWidth="11.5703125" defaultRowHeight="15" x14ac:dyDescent="0.25"/>
  <cols>
    <col min="1" max="1" width="47" style="2" customWidth="1"/>
    <col min="2" max="2" width="18.7109375" style="2" customWidth="1"/>
    <col min="3" max="3" width="41.42578125" style="3" customWidth="1"/>
    <col min="4" max="4" width="2.42578125" customWidth="1"/>
    <col min="5" max="5" width="19.7109375" customWidth="1"/>
    <col min="6" max="6" width="6.7109375" customWidth="1"/>
    <col min="7" max="8" width="11.5703125" customWidth="1"/>
    <col min="10" max="10" width="15.5703125" customWidth="1"/>
    <col min="14" max="256" width="11.5703125" style="3"/>
    <col min="257" max="257" width="36.28515625" style="3" customWidth="1"/>
    <col min="258" max="258" width="18.7109375" style="3" customWidth="1"/>
    <col min="259" max="259" width="41.42578125" style="3" customWidth="1"/>
    <col min="260" max="260" width="10.42578125" style="3" bestFit="1" customWidth="1"/>
    <col min="261" max="261" width="19.7109375" style="3" customWidth="1"/>
    <col min="262" max="262" width="6.7109375" style="3" customWidth="1"/>
    <col min="263" max="264" width="11.5703125" style="3" customWidth="1"/>
    <col min="265" max="265" width="11.5703125" style="3"/>
    <col min="266" max="266" width="15.5703125" style="3" customWidth="1"/>
    <col min="267" max="512" width="11.5703125" style="3"/>
    <col min="513" max="513" width="36.28515625" style="3" customWidth="1"/>
    <col min="514" max="514" width="18.7109375" style="3" customWidth="1"/>
    <col min="515" max="515" width="41.42578125" style="3" customWidth="1"/>
    <col min="516" max="516" width="10.42578125" style="3" bestFit="1" customWidth="1"/>
    <col min="517" max="517" width="19.7109375" style="3" customWidth="1"/>
    <col min="518" max="518" width="6.7109375" style="3" customWidth="1"/>
    <col min="519" max="520" width="11.5703125" style="3" customWidth="1"/>
    <col min="521" max="521" width="11.5703125" style="3"/>
    <col min="522" max="522" width="15.5703125" style="3" customWidth="1"/>
    <col min="523" max="768" width="11.5703125" style="3"/>
    <col min="769" max="769" width="36.28515625" style="3" customWidth="1"/>
    <col min="770" max="770" width="18.7109375" style="3" customWidth="1"/>
    <col min="771" max="771" width="41.42578125" style="3" customWidth="1"/>
    <col min="772" max="772" width="10.42578125" style="3" bestFit="1" customWidth="1"/>
    <col min="773" max="773" width="19.7109375" style="3" customWidth="1"/>
    <col min="774" max="774" width="6.7109375" style="3" customWidth="1"/>
    <col min="775" max="776" width="11.5703125" style="3" customWidth="1"/>
    <col min="777" max="777" width="11.5703125" style="3"/>
    <col min="778" max="778" width="15.5703125" style="3" customWidth="1"/>
    <col min="779" max="1024" width="11.5703125" style="3"/>
    <col min="1025" max="1025" width="36.28515625" style="3" customWidth="1"/>
    <col min="1026" max="1026" width="18.7109375" style="3" customWidth="1"/>
    <col min="1027" max="1027" width="41.42578125" style="3" customWidth="1"/>
    <col min="1028" max="1028" width="10.42578125" style="3" bestFit="1" customWidth="1"/>
    <col min="1029" max="1029" width="19.7109375" style="3" customWidth="1"/>
    <col min="1030" max="1030" width="6.7109375" style="3" customWidth="1"/>
    <col min="1031" max="1032" width="11.5703125" style="3" customWidth="1"/>
    <col min="1033" max="1033" width="11.5703125" style="3"/>
    <col min="1034" max="1034" width="15.5703125" style="3" customWidth="1"/>
    <col min="1035" max="1280" width="11.5703125" style="3"/>
    <col min="1281" max="1281" width="36.28515625" style="3" customWidth="1"/>
    <col min="1282" max="1282" width="18.7109375" style="3" customWidth="1"/>
    <col min="1283" max="1283" width="41.42578125" style="3" customWidth="1"/>
    <col min="1284" max="1284" width="10.42578125" style="3" bestFit="1" customWidth="1"/>
    <col min="1285" max="1285" width="19.7109375" style="3" customWidth="1"/>
    <col min="1286" max="1286" width="6.7109375" style="3" customWidth="1"/>
    <col min="1287" max="1288" width="11.5703125" style="3" customWidth="1"/>
    <col min="1289" max="1289" width="11.5703125" style="3"/>
    <col min="1290" max="1290" width="15.5703125" style="3" customWidth="1"/>
    <col min="1291" max="1536" width="11.5703125" style="3"/>
    <col min="1537" max="1537" width="36.28515625" style="3" customWidth="1"/>
    <col min="1538" max="1538" width="18.7109375" style="3" customWidth="1"/>
    <col min="1539" max="1539" width="41.42578125" style="3" customWidth="1"/>
    <col min="1540" max="1540" width="10.42578125" style="3" bestFit="1" customWidth="1"/>
    <col min="1541" max="1541" width="19.7109375" style="3" customWidth="1"/>
    <col min="1542" max="1542" width="6.7109375" style="3" customWidth="1"/>
    <col min="1543" max="1544" width="11.5703125" style="3" customWidth="1"/>
    <col min="1545" max="1545" width="11.5703125" style="3"/>
    <col min="1546" max="1546" width="15.5703125" style="3" customWidth="1"/>
    <col min="1547" max="1792" width="11.5703125" style="3"/>
    <col min="1793" max="1793" width="36.28515625" style="3" customWidth="1"/>
    <col min="1794" max="1794" width="18.7109375" style="3" customWidth="1"/>
    <col min="1795" max="1795" width="41.42578125" style="3" customWidth="1"/>
    <col min="1796" max="1796" width="10.42578125" style="3" bestFit="1" customWidth="1"/>
    <col min="1797" max="1797" width="19.7109375" style="3" customWidth="1"/>
    <col min="1798" max="1798" width="6.7109375" style="3" customWidth="1"/>
    <col min="1799" max="1800" width="11.5703125" style="3" customWidth="1"/>
    <col min="1801" max="1801" width="11.5703125" style="3"/>
    <col min="1802" max="1802" width="15.5703125" style="3" customWidth="1"/>
    <col min="1803" max="2048" width="11.5703125" style="3"/>
    <col min="2049" max="2049" width="36.28515625" style="3" customWidth="1"/>
    <col min="2050" max="2050" width="18.7109375" style="3" customWidth="1"/>
    <col min="2051" max="2051" width="41.42578125" style="3" customWidth="1"/>
    <col min="2052" max="2052" width="10.42578125" style="3" bestFit="1" customWidth="1"/>
    <col min="2053" max="2053" width="19.7109375" style="3" customWidth="1"/>
    <col min="2054" max="2054" width="6.7109375" style="3" customWidth="1"/>
    <col min="2055" max="2056" width="11.5703125" style="3" customWidth="1"/>
    <col min="2057" max="2057" width="11.5703125" style="3"/>
    <col min="2058" max="2058" width="15.5703125" style="3" customWidth="1"/>
    <col min="2059" max="2304" width="11.5703125" style="3"/>
    <col min="2305" max="2305" width="36.28515625" style="3" customWidth="1"/>
    <col min="2306" max="2306" width="18.7109375" style="3" customWidth="1"/>
    <col min="2307" max="2307" width="41.42578125" style="3" customWidth="1"/>
    <col min="2308" max="2308" width="10.42578125" style="3" bestFit="1" customWidth="1"/>
    <col min="2309" max="2309" width="19.7109375" style="3" customWidth="1"/>
    <col min="2310" max="2310" width="6.7109375" style="3" customWidth="1"/>
    <col min="2311" max="2312" width="11.5703125" style="3" customWidth="1"/>
    <col min="2313" max="2313" width="11.5703125" style="3"/>
    <col min="2314" max="2314" width="15.5703125" style="3" customWidth="1"/>
    <col min="2315" max="2560" width="11.5703125" style="3"/>
    <col min="2561" max="2561" width="36.28515625" style="3" customWidth="1"/>
    <col min="2562" max="2562" width="18.7109375" style="3" customWidth="1"/>
    <col min="2563" max="2563" width="41.42578125" style="3" customWidth="1"/>
    <col min="2564" max="2564" width="10.42578125" style="3" bestFit="1" customWidth="1"/>
    <col min="2565" max="2565" width="19.7109375" style="3" customWidth="1"/>
    <col min="2566" max="2566" width="6.7109375" style="3" customWidth="1"/>
    <col min="2567" max="2568" width="11.5703125" style="3" customWidth="1"/>
    <col min="2569" max="2569" width="11.5703125" style="3"/>
    <col min="2570" max="2570" width="15.5703125" style="3" customWidth="1"/>
    <col min="2571" max="2816" width="11.5703125" style="3"/>
    <col min="2817" max="2817" width="36.28515625" style="3" customWidth="1"/>
    <col min="2818" max="2818" width="18.7109375" style="3" customWidth="1"/>
    <col min="2819" max="2819" width="41.42578125" style="3" customWidth="1"/>
    <col min="2820" max="2820" width="10.42578125" style="3" bestFit="1" customWidth="1"/>
    <col min="2821" max="2821" width="19.7109375" style="3" customWidth="1"/>
    <col min="2822" max="2822" width="6.7109375" style="3" customWidth="1"/>
    <col min="2823" max="2824" width="11.5703125" style="3" customWidth="1"/>
    <col min="2825" max="2825" width="11.5703125" style="3"/>
    <col min="2826" max="2826" width="15.5703125" style="3" customWidth="1"/>
    <col min="2827" max="3072" width="11.5703125" style="3"/>
    <col min="3073" max="3073" width="36.28515625" style="3" customWidth="1"/>
    <col min="3074" max="3074" width="18.7109375" style="3" customWidth="1"/>
    <col min="3075" max="3075" width="41.42578125" style="3" customWidth="1"/>
    <col min="3076" max="3076" width="10.42578125" style="3" bestFit="1" customWidth="1"/>
    <col min="3077" max="3077" width="19.7109375" style="3" customWidth="1"/>
    <col min="3078" max="3078" width="6.7109375" style="3" customWidth="1"/>
    <col min="3079" max="3080" width="11.5703125" style="3" customWidth="1"/>
    <col min="3081" max="3081" width="11.5703125" style="3"/>
    <col min="3082" max="3082" width="15.5703125" style="3" customWidth="1"/>
    <col min="3083" max="3328" width="11.5703125" style="3"/>
    <col min="3329" max="3329" width="36.28515625" style="3" customWidth="1"/>
    <col min="3330" max="3330" width="18.7109375" style="3" customWidth="1"/>
    <col min="3331" max="3331" width="41.42578125" style="3" customWidth="1"/>
    <col min="3332" max="3332" width="10.42578125" style="3" bestFit="1" customWidth="1"/>
    <col min="3333" max="3333" width="19.7109375" style="3" customWidth="1"/>
    <col min="3334" max="3334" width="6.7109375" style="3" customWidth="1"/>
    <col min="3335" max="3336" width="11.5703125" style="3" customWidth="1"/>
    <col min="3337" max="3337" width="11.5703125" style="3"/>
    <col min="3338" max="3338" width="15.5703125" style="3" customWidth="1"/>
    <col min="3339" max="3584" width="11.5703125" style="3"/>
    <col min="3585" max="3585" width="36.28515625" style="3" customWidth="1"/>
    <col min="3586" max="3586" width="18.7109375" style="3" customWidth="1"/>
    <col min="3587" max="3587" width="41.42578125" style="3" customWidth="1"/>
    <col min="3588" max="3588" width="10.42578125" style="3" bestFit="1" customWidth="1"/>
    <col min="3589" max="3589" width="19.7109375" style="3" customWidth="1"/>
    <col min="3590" max="3590" width="6.7109375" style="3" customWidth="1"/>
    <col min="3591" max="3592" width="11.5703125" style="3" customWidth="1"/>
    <col min="3593" max="3593" width="11.5703125" style="3"/>
    <col min="3594" max="3594" width="15.5703125" style="3" customWidth="1"/>
    <col min="3595" max="3840" width="11.5703125" style="3"/>
    <col min="3841" max="3841" width="36.28515625" style="3" customWidth="1"/>
    <col min="3842" max="3842" width="18.7109375" style="3" customWidth="1"/>
    <col min="3843" max="3843" width="41.42578125" style="3" customWidth="1"/>
    <col min="3844" max="3844" width="10.42578125" style="3" bestFit="1" customWidth="1"/>
    <col min="3845" max="3845" width="19.7109375" style="3" customWidth="1"/>
    <col min="3846" max="3846" width="6.7109375" style="3" customWidth="1"/>
    <col min="3847" max="3848" width="11.5703125" style="3" customWidth="1"/>
    <col min="3849" max="3849" width="11.5703125" style="3"/>
    <col min="3850" max="3850" width="15.5703125" style="3" customWidth="1"/>
    <col min="3851" max="4096" width="11.5703125" style="3"/>
    <col min="4097" max="4097" width="36.28515625" style="3" customWidth="1"/>
    <col min="4098" max="4098" width="18.7109375" style="3" customWidth="1"/>
    <col min="4099" max="4099" width="41.42578125" style="3" customWidth="1"/>
    <col min="4100" max="4100" width="10.42578125" style="3" bestFit="1" customWidth="1"/>
    <col min="4101" max="4101" width="19.7109375" style="3" customWidth="1"/>
    <col min="4102" max="4102" width="6.7109375" style="3" customWidth="1"/>
    <col min="4103" max="4104" width="11.5703125" style="3" customWidth="1"/>
    <col min="4105" max="4105" width="11.5703125" style="3"/>
    <col min="4106" max="4106" width="15.5703125" style="3" customWidth="1"/>
    <col min="4107" max="4352" width="11.5703125" style="3"/>
    <col min="4353" max="4353" width="36.28515625" style="3" customWidth="1"/>
    <col min="4354" max="4354" width="18.7109375" style="3" customWidth="1"/>
    <col min="4355" max="4355" width="41.42578125" style="3" customWidth="1"/>
    <col min="4356" max="4356" width="10.42578125" style="3" bestFit="1" customWidth="1"/>
    <col min="4357" max="4357" width="19.7109375" style="3" customWidth="1"/>
    <col min="4358" max="4358" width="6.7109375" style="3" customWidth="1"/>
    <col min="4359" max="4360" width="11.5703125" style="3" customWidth="1"/>
    <col min="4361" max="4361" width="11.5703125" style="3"/>
    <col min="4362" max="4362" width="15.5703125" style="3" customWidth="1"/>
    <col min="4363" max="4608" width="11.5703125" style="3"/>
    <col min="4609" max="4609" width="36.28515625" style="3" customWidth="1"/>
    <col min="4610" max="4610" width="18.7109375" style="3" customWidth="1"/>
    <col min="4611" max="4611" width="41.42578125" style="3" customWidth="1"/>
    <col min="4612" max="4612" width="10.42578125" style="3" bestFit="1" customWidth="1"/>
    <col min="4613" max="4613" width="19.7109375" style="3" customWidth="1"/>
    <col min="4614" max="4614" width="6.7109375" style="3" customWidth="1"/>
    <col min="4615" max="4616" width="11.5703125" style="3" customWidth="1"/>
    <col min="4617" max="4617" width="11.5703125" style="3"/>
    <col min="4618" max="4618" width="15.5703125" style="3" customWidth="1"/>
    <col min="4619" max="4864" width="11.5703125" style="3"/>
    <col min="4865" max="4865" width="36.28515625" style="3" customWidth="1"/>
    <col min="4866" max="4866" width="18.7109375" style="3" customWidth="1"/>
    <col min="4867" max="4867" width="41.42578125" style="3" customWidth="1"/>
    <col min="4868" max="4868" width="10.42578125" style="3" bestFit="1" customWidth="1"/>
    <col min="4869" max="4869" width="19.7109375" style="3" customWidth="1"/>
    <col min="4870" max="4870" width="6.7109375" style="3" customWidth="1"/>
    <col min="4871" max="4872" width="11.5703125" style="3" customWidth="1"/>
    <col min="4873" max="4873" width="11.5703125" style="3"/>
    <col min="4874" max="4874" width="15.5703125" style="3" customWidth="1"/>
    <col min="4875" max="5120" width="11.5703125" style="3"/>
    <col min="5121" max="5121" width="36.28515625" style="3" customWidth="1"/>
    <col min="5122" max="5122" width="18.7109375" style="3" customWidth="1"/>
    <col min="5123" max="5123" width="41.42578125" style="3" customWidth="1"/>
    <col min="5124" max="5124" width="10.42578125" style="3" bestFit="1" customWidth="1"/>
    <col min="5125" max="5125" width="19.7109375" style="3" customWidth="1"/>
    <col min="5126" max="5126" width="6.7109375" style="3" customWidth="1"/>
    <col min="5127" max="5128" width="11.5703125" style="3" customWidth="1"/>
    <col min="5129" max="5129" width="11.5703125" style="3"/>
    <col min="5130" max="5130" width="15.5703125" style="3" customWidth="1"/>
    <col min="5131" max="5376" width="11.5703125" style="3"/>
    <col min="5377" max="5377" width="36.28515625" style="3" customWidth="1"/>
    <col min="5378" max="5378" width="18.7109375" style="3" customWidth="1"/>
    <col min="5379" max="5379" width="41.42578125" style="3" customWidth="1"/>
    <col min="5380" max="5380" width="10.42578125" style="3" bestFit="1" customWidth="1"/>
    <col min="5381" max="5381" width="19.7109375" style="3" customWidth="1"/>
    <col min="5382" max="5382" width="6.7109375" style="3" customWidth="1"/>
    <col min="5383" max="5384" width="11.5703125" style="3" customWidth="1"/>
    <col min="5385" max="5385" width="11.5703125" style="3"/>
    <col min="5386" max="5386" width="15.5703125" style="3" customWidth="1"/>
    <col min="5387" max="5632" width="11.5703125" style="3"/>
    <col min="5633" max="5633" width="36.28515625" style="3" customWidth="1"/>
    <col min="5634" max="5634" width="18.7109375" style="3" customWidth="1"/>
    <col min="5635" max="5635" width="41.42578125" style="3" customWidth="1"/>
    <col min="5636" max="5636" width="10.42578125" style="3" bestFit="1" customWidth="1"/>
    <col min="5637" max="5637" width="19.7109375" style="3" customWidth="1"/>
    <col min="5638" max="5638" width="6.7109375" style="3" customWidth="1"/>
    <col min="5639" max="5640" width="11.5703125" style="3" customWidth="1"/>
    <col min="5641" max="5641" width="11.5703125" style="3"/>
    <col min="5642" max="5642" width="15.5703125" style="3" customWidth="1"/>
    <col min="5643" max="5888" width="11.5703125" style="3"/>
    <col min="5889" max="5889" width="36.28515625" style="3" customWidth="1"/>
    <col min="5890" max="5890" width="18.7109375" style="3" customWidth="1"/>
    <col min="5891" max="5891" width="41.42578125" style="3" customWidth="1"/>
    <col min="5892" max="5892" width="10.42578125" style="3" bestFit="1" customWidth="1"/>
    <col min="5893" max="5893" width="19.7109375" style="3" customWidth="1"/>
    <col min="5894" max="5894" width="6.7109375" style="3" customWidth="1"/>
    <col min="5895" max="5896" width="11.5703125" style="3" customWidth="1"/>
    <col min="5897" max="5897" width="11.5703125" style="3"/>
    <col min="5898" max="5898" width="15.5703125" style="3" customWidth="1"/>
    <col min="5899" max="6144" width="11.5703125" style="3"/>
    <col min="6145" max="6145" width="36.28515625" style="3" customWidth="1"/>
    <col min="6146" max="6146" width="18.7109375" style="3" customWidth="1"/>
    <col min="6147" max="6147" width="41.42578125" style="3" customWidth="1"/>
    <col min="6148" max="6148" width="10.42578125" style="3" bestFit="1" customWidth="1"/>
    <col min="6149" max="6149" width="19.7109375" style="3" customWidth="1"/>
    <col min="6150" max="6150" width="6.7109375" style="3" customWidth="1"/>
    <col min="6151" max="6152" width="11.5703125" style="3" customWidth="1"/>
    <col min="6153" max="6153" width="11.5703125" style="3"/>
    <col min="6154" max="6154" width="15.5703125" style="3" customWidth="1"/>
    <col min="6155" max="6400" width="11.5703125" style="3"/>
    <col min="6401" max="6401" width="36.28515625" style="3" customWidth="1"/>
    <col min="6402" max="6402" width="18.7109375" style="3" customWidth="1"/>
    <col min="6403" max="6403" width="41.42578125" style="3" customWidth="1"/>
    <col min="6404" max="6404" width="10.42578125" style="3" bestFit="1" customWidth="1"/>
    <col min="6405" max="6405" width="19.7109375" style="3" customWidth="1"/>
    <col min="6406" max="6406" width="6.7109375" style="3" customWidth="1"/>
    <col min="6407" max="6408" width="11.5703125" style="3" customWidth="1"/>
    <col min="6409" max="6409" width="11.5703125" style="3"/>
    <col min="6410" max="6410" width="15.5703125" style="3" customWidth="1"/>
    <col min="6411" max="6656" width="11.5703125" style="3"/>
    <col min="6657" max="6657" width="36.28515625" style="3" customWidth="1"/>
    <col min="6658" max="6658" width="18.7109375" style="3" customWidth="1"/>
    <col min="6659" max="6659" width="41.42578125" style="3" customWidth="1"/>
    <col min="6660" max="6660" width="10.42578125" style="3" bestFit="1" customWidth="1"/>
    <col min="6661" max="6661" width="19.7109375" style="3" customWidth="1"/>
    <col min="6662" max="6662" width="6.7109375" style="3" customWidth="1"/>
    <col min="6663" max="6664" width="11.5703125" style="3" customWidth="1"/>
    <col min="6665" max="6665" width="11.5703125" style="3"/>
    <col min="6666" max="6666" width="15.5703125" style="3" customWidth="1"/>
    <col min="6667" max="6912" width="11.5703125" style="3"/>
    <col min="6913" max="6913" width="36.28515625" style="3" customWidth="1"/>
    <col min="6914" max="6914" width="18.7109375" style="3" customWidth="1"/>
    <col min="6915" max="6915" width="41.42578125" style="3" customWidth="1"/>
    <col min="6916" max="6916" width="10.42578125" style="3" bestFit="1" customWidth="1"/>
    <col min="6917" max="6917" width="19.7109375" style="3" customWidth="1"/>
    <col min="6918" max="6918" width="6.7109375" style="3" customWidth="1"/>
    <col min="6919" max="6920" width="11.5703125" style="3" customWidth="1"/>
    <col min="6921" max="6921" width="11.5703125" style="3"/>
    <col min="6922" max="6922" width="15.5703125" style="3" customWidth="1"/>
    <col min="6923" max="7168" width="11.5703125" style="3"/>
    <col min="7169" max="7169" width="36.28515625" style="3" customWidth="1"/>
    <col min="7170" max="7170" width="18.7109375" style="3" customWidth="1"/>
    <col min="7171" max="7171" width="41.42578125" style="3" customWidth="1"/>
    <col min="7172" max="7172" width="10.42578125" style="3" bestFit="1" customWidth="1"/>
    <col min="7173" max="7173" width="19.7109375" style="3" customWidth="1"/>
    <col min="7174" max="7174" width="6.7109375" style="3" customWidth="1"/>
    <col min="7175" max="7176" width="11.5703125" style="3" customWidth="1"/>
    <col min="7177" max="7177" width="11.5703125" style="3"/>
    <col min="7178" max="7178" width="15.5703125" style="3" customWidth="1"/>
    <col min="7179" max="7424" width="11.5703125" style="3"/>
    <col min="7425" max="7425" width="36.28515625" style="3" customWidth="1"/>
    <col min="7426" max="7426" width="18.7109375" style="3" customWidth="1"/>
    <col min="7427" max="7427" width="41.42578125" style="3" customWidth="1"/>
    <col min="7428" max="7428" width="10.42578125" style="3" bestFit="1" customWidth="1"/>
    <col min="7429" max="7429" width="19.7109375" style="3" customWidth="1"/>
    <col min="7430" max="7430" width="6.7109375" style="3" customWidth="1"/>
    <col min="7431" max="7432" width="11.5703125" style="3" customWidth="1"/>
    <col min="7433" max="7433" width="11.5703125" style="3"/>
    <col min="7434" max="7434" width="15.5703125" style="3" customWidth="1"/>
    <col min="7435" max="7680" width="11.5703125" style="3"/>
    <col min="7681" max="7681" width="36.28515625" style="3" customWidth="1"/>
    <col min="7682" max="7682" width="18.7109375" style="3" customWidth="1"/>
    <col min="7683" max="7683" width="41.42578125" style="3" customWidth="1"/>
    <col min="7684" max="7684" width="10.42578125" style="3" bestFit="1" customWidth="1"/>
    <col min="7685" max="7685" width="19.7109375" style="3" customWidth="1"/>
    <col min="7686" max="7686" width="6.7109375" style="3" customWidth="1"/>
    <col min="7687" max="7688" width="11.5703125" style="3" customWidth="1"/>
    <col min="7689" max="7689" width="11.5703125" style="3"/>
    <col min="7690" max="7690" width="15.5703125" style="3" customWidth="1"/>
    <col min="7691" max="7936" width="11.5703125" style="3"/>
    <col min="7937" max="7937" width="36.28515625" style="3" customWidth="1"/>
    <col min="7938" max="7938" width="18.7109375" style="3" customWidth="1"/>
    <col min="7939" max="7939" width="41.42578125" style="3" customWidth="1"/>
    <col min="7940" max="7940" width="10.42578125" style="3" bestFit="1" customWidth="1"/>
    <col min="7941" max="7941" width="19.7109375" style="3" customWidth="1"/>
    <col min="7942" max="7942" width="6.7109375" style="3" customWidth="1"/>
    <col min="7943" max="7944" width="11.5703125" style="3" customWidth="1"/>
    <col min="7945" max="7945" width="11.5703125" style="3"/>
    <col min="7946" max="7946" width="15.5703125" style="3" customWidth="1"/>
    <col min="7947" max="8192" width="11.5703125" style="3"/>
    <col min="8193" max="8193" width="36.28515625" style="3" customWidth="1"/>
    <col min="8194" max="8194" width="18.7109375" style="3" customWidth="1"/>
    <col min="8195" max="8195" width="41.42578125" style="3" customWidth="1"/>
    <col min="8196" max="8196" width="10.42578125" style="3" bestFit="1" customWidth="1"/>
    <col min="8197" max="8197" width="19.7109375" style="3" customWidth="1"/>
    <col min="8198" max="8198" width="6.7109375" style="3" customWidth="1"/>
    <col min="8199" max="8200" width="11.5703125" style="3" customWidth="1"/>
    <col min="8201" max="8201" width="11.5703125" style="3"/>
    <col min="8202" max="8202" width="15.5703125" style="3" customWidth="1"/>
    <col min="8203" max="8448" width="11.5703125" style="3"/>
    <col min="8449" max="8449" width="36.28515625" style="3" customWidth="1"/>
    <col min="8450" max="8450" width="18.7109375" style="3" customWidth="1"/>
    <col min="8451" max="8451" width="41.42578125" style="3" customWidth="1"/>
    <col min="8452" max="8452" width="10.42578125" style="3" bestFit="1" customWidth="1"/>
    <col min="8453" max="8453" width="19.7109375" style="3" customWidth="1"/>
    <col min="8454" max="8454" width="6.7109375" style="3" customWidth="1"/>
    <col min="8455" max="8456" width="11.5703125" style="3" customWidth="1"/>
    <col min="8457" max="8457" width="11.5703125" style="3"/>
    <col min="8458" max="8458" width="15.5703125" style="3" customWidth="1"/>
    <col min="8459" max="8704" width="11.5703125" style="3"/>
    <col min="8705" max="8705" width="36.28515625" style="3" customWidth="1"/>
    <col min="8706" max="8706" width="18.7109375" style="3" customWidth="1"/>
    <col min="8707" max="8707" width="41.42578125" style="3" customWidth="1"/>
    <col min="8708" max="8708" width="10.42578125" style="3" bestFit="1" customWidth="1"/>
    <col min="8709" max="8709" width="19.7109375" style="3" customWidth="1"/>
    <col min="8710" max="8710" width="6.7109375" style="3" customWidth="1"/>
    <col min="8711" max="8712" width="11.5703125" style="3" customWidth="1"/>
    <col min="8713" max="8713" width="11.5703125" style="3"/>
    <col min="8714" max="8714" width="15.5703125" style="3" customWidth="1"/>
    <col min="8715" max="8960" width="11.5703125" style="3"/>
    <col min="8961" max="8961" width="36.28515625" style="3" customWidth="1"/>
    <col min="8962" max="8962" width="18.7109375" style="3" customWidth="1"/>
    <col min="8963" max="8963" width="41.42578125" style="3" customWidth="1"/>
    <col min="8964" max="8964" width="10.42578125" style="3" bestFit="1" customWidth="1"/>
    <col min="8965" max="8965" width="19.7109375" style="3" customWidth="1"/>
    <col min="8966" max="8966" width="6.7109375" style="3" customWidth="1"/>
    <col min="8967" max="8968" width="11.5703125" style="3" customWidth="1"/>
    <col min="8969" max="8969" width="11.5703125" style="3"/>
    <col min="8970" max="8970" width="15.5703125" style="3" customWidth="1"/>
    <col min="8971" max="9216" width="11.5703125" style="3"/>
    <col min="9217" max="9217" width="36.28515625" style="3" customWidth="1"/>
    <col min="9218" max="9218" width="18.7109375" style="3" customWidth="1"/>
    <col min="9219" max="9219" width="41.42578125" style="3" customWidth="1"/>
    <col min="9220" max="9220" width="10.42578125" style="3" bestFit="1" customWidth="1"/>
    <col min="9221" max="9221" width="19.7109375" style="3" customWidth="1"/>
    <col min="9222" max="9222" width="6.7109375" style="3" customWidth="1"/>
    <col min="9223" max="9224" width="11.5703125" style="3" customWidth="1"/>
    <col min="9225" max="9225" width="11.5703125" style="3"/>
    <col min="9226" max="9226" width="15.5703125" style="3" customWidth="1"/>
    <col min="9227" max="9472" width="11.5703125" style="3"/>
    <col min="9473" max="9473" width="36.28515625" style="3" customWidth="1"/>
    <col min="9474" max="9474" width="18.7109375" style="3" customWidth="1"/>
    <col min="9475" max="9475" width="41.42578125" style="3" customWidth="1"/>
    <col min="9476" max="9476" width="10.42578125" style="3" bestFit="1" customWidth="1"/>
    <col min="9477" max="9477" width="19.7109375" style="3" customWidth="1"/>
    <col min="9478" max="9478" width="6.7109375" style="3" customWidth="1"/>
    <col min="9479" max="9480" width="11.5703125" style="3" customWidth="1"/>
    <col min="9481" max="9481" width="11.5703125" style="3"/>
    <col min="9482" max="9482" width="15.5703125" style="3" customWidth="1"/>
    <col min="9483" max="9728" width="11.5703125" style="3"/>
    <col min="9729" max="9729" width="36.28515625" style="3" customWidth="1"/>
    <col min="9730" max="9730" width="18.7109375" style="3" customWidth="1"/>
    <col min="9731" max="9731" width="41.42578125" style="3" customWidth="1"/>
    <col min="9732" max="9732" width="10.42578125" style="3" bestFit="1" customWidth="1"/>
    <col min="9733" max="9733" width="19.7109375" style="3" customWidth="1"/>
    <col min="9734" max="9734" width="6.7109375" style="3" customWidth="1"/>
    <col min="9735" max="9736" width="11.5703125" style="3" customWidth="1"/>
    <col min="9737" max="9737" width="11.5703125" style="3"/>
    <col min="9738" max="9738" width="15.5703125" style="3" customWidth="1"/>
    <col min="9739" max="9984" width="11.5703125" style="3"/>
    <col min="9985" max="9985" width="36.28515625" style="3" customWidth="1"/>
    <col min="9986" max="9986" width="18.7109375" style="3" customWidth="1"/>
    <col min="9987" max="9987" width="41.42578125" style="3" customWidth="1"/>
    <col min="9988" max="9988" width="10.42578125" style="3" bestFit="1" customWidth="1"/>
    <col min="9989" max="9989" width="19.7109375" style="3" customWidth="1"/>
    <col min="9990" max="9990" width="6.7109375" style="3" customWidth="1"/>
    <col min="9991" max="9992" width="11.5703125" style="3" customWidth="1"/>
    <col min="9993" max="9993" width="11.5703125" style="3"/>
    <col min="9994" max="9994" width="15.5703125" style="3" customWidth="1"/>
    <col min="9995" max="10240" width="11.5703125" style="3"/>
    <col min="10241" max="10241" width="36.28515625" style="3" customWidth="1"/>
    <col min="10242" max="10242" width="18.7109375" style="3" customWidth="1"/>
    <col min="10243" max="10243" width="41.42578125" style="3" customWidth="1"/>
    <col min="10244" max="10244" width="10.42578125" style="3" bestFit="1" customWidth="1"/>
    <col min="10245" max="10245" width="19.7109375" style="3" customWidth="1"/>
    <col min="10246" max="10246" width="6.7109375" style="3" customWidth="1"/>
    <col min="10247" max="10248" width="11.5703125" style="3" customWidth="1"/>
    <col min="10249" max="10249" width="11.5703125" style="3"/>
    <col min="10250" max="10250" width="15.5703125" style="3" customWidth="1"/>
    <col min="10251" max="10496" width="11.5703125" style="3"/>
    <col min="10497" max="10497" width="36.28515625" style="3" customWidth="1"/>
    <col min="10498" max="10498" width="18.7109375" style="3" customWidth="1"/>
    <col min="10499" max="10499" width="41.42578125" style="3" customWidth="1"/>
    <col min="10500" max="10500" width="10.42578125" style="3" bestFit="1" customWidth="1"/>
    <col min="10501" max="10501" width="19.7109375" style="3" customWidth="1"/>
    <col min="10502" max="10502" width="6.7109375" style="3" customWidth="1"/>
    <col min="10503" max="10504" width="11.5703125" style="3" customWidth="1"/>
    <col min="10505" max="10505" width="11.5703125" style="3"/>
    <col min="10506" max="10506" width="15.5703125" style="3" customWidth="1"/>
    <col min="10507" max="10752" width="11.5703125" style="3"/>
    <col min="10753" max="10753" width="36.28515625" style="3" customWidth="1"/>
    <col min="10754" max="10754" width="18.7109375" style="3" customWidth="1"/>
    <col min="10755" max="10755" width="41.42578125" style="3" customWidth="1"/>
    <col min="10756" max="10756" width="10.42578125" style="3" bestFit="1" customWidth="1"/>
    <col min="10757" max="10757" width="19.7109375" style="3" customWidth="1"/>
    <col min="10758" max="10758" width="6.7109375" style="3" customWidth="1"/>
    <col min="10759" max="10760" width="11.5703125" style="3" customWidth="1"/>
    <col min="10761" max="10761" width="11.5703125" style="3"/>
    <col min="10762" max="10762" width="15.5703125" style="3" customWidth="1"/>
    <col min="10763" max="11008" width="11.5703125" style="3"/>
    <col min="11009" max="11009" width="36.28515625" style="3" customWidth="1"/>
    <col min="11010" max="11010" width="18.7109375" style="3" customWidth="1"/>
    <col min="11011" max="11011" width="41.42578125" style="3" customWidth="1"/>
    <col min="11012" max="11012" width="10.42578125" style="3" bestFit="1" customWidth="1"/>
    <col min="11013" max="11013" width="19.7109375" style="3" customWidth="1"/>
    <col min="11014" max="11014" width="6.7109375" style="3" customWidth="1"/>
    <col min="11015" max="11016" width="11.5703125" style="3" customWidth="1"/>
    <col min="11017" max="11017" width="11.5703125" style="3"/>
    <col min="11018" max="11018" width="15.5703125" style="3" customWidth="1"/>
    <col min="11019" max="11264" width="11.5703125" style="3"/>
    <col min="11265" max="11265" width="36.28515625" style="3" customWidth="1"/>
    <col min="11266" max="11266" width="18.7109375" style="3" customWidth="1"/>
    <col min="11267" max="11267" width="41.42578125" style="3" customWidth="1"/>
    <col min="11268" max="11268" width="10.42578125" style="3" bestFit="1" customWidth="1"/>
    <col min="11269" max="11269" width="19.7109375" style="3" customWidth="1"/>
    <col min="11270" max="11270" width="6.7109375" style="3" customWidth="1"/>
    <col min="11271" max="11272" width="11.5703125" style="3" customWidth="1"/>
    <col min="11273" max="11273" width="11.5703125" style="3"/>
    <col min="11274" max="11274" width="15.5703125" style="3" customWidth="1"/>
    <col min="11275" max="11520" width="11.5703125" style="3"/>
    <col min="11521" max="11521" width="36.28515625" style="3" customWidth="1"/>
    <col min="11522" max="11522" width="18.7109375" style="3" customWidth="1"/>
    <col min="11523" max="11523" width="41.42578125" style="3" customWidth="1"/>
    <col min="11524" max="11524" width="10.42578125" style="3" bestFit="1" customWidth="1"/>
    <col min="11525" max="11525" width="19.7109375" style="3" customWidth="1"/>
    <col min="11526" max="11526" width="6.7109375" style="3" customWidth="1"/>
    <col min="11527" max="11528" width="11.5703125" style="3" customWidth="1"/>
    <col min="11529" max="11529" width="11.5703125" style="3"/>
    <col min="11530" max="11530" width="15.5703125" style="3" customWidth="1"/>
    <col min="11531" max="11776" width="11.5703125" style="3"/>
    <col min="11777" max="11777" width="36.28515625" style="3" customWidth="1"/>
    <col min="11778" max="11778" width="18.7109375" style="3" customWidth="1"/>
    <col min="11779" max="11779" width="41.42578125" style="3" customWidth="1"/>
    <col min="11780" max="11780" width="10.42578125" style="3" bestFit="1" customWidth="1"/>
    <col min="11781" max="11781" width="19.7109375" style="3" customWidth="1"/>
    <col min="11782" max="11782" width="6.7109375" style="3" customWidth="1"/>
    <col min="11783" max="11784" width="11.5703125" style="3" customWidth="1"/>
    <col min="11785" max="11785" width="11.5703125" style="3"/>
    <col min="11786" max="11786" width="15.5703125" style="3" customWidth="1"/>
    <col min="11787" max="12032" width="11.5703125" style="3"/>
    <col min="12033" max="12033" width="36.28515625" style="3" customWidth="1"/>
    <col min="12034" max="12034" width="18.7109375" style="3" customWidth="1"/>
    <col min="12035" max="12035" width="41.42578125" style="3" customWidth="1"/>
    <col min="12036" max="12036" width="10.42578125" style="3" bestFit="1" customWidth="1"/>
    <col min="12037" max="12037" width="19.7109375" style="3" customWidth="1"/>
    <col min="12038" max="12038" width="6.7109375" style="3" customWidth="1"/>
    <col min="12039" max="12040" width="11.5703125" style="3" customWidth="1"/>
    <col min="12041" max="12041" width="11.5703125" style="3"/>
    <col min="12042" max="12042" width="15.5703125" style="3" customWidth="1"/>
    <col min="12043" max="12288" width="11.5703125" style="3"/>
    <col min="12289" max="12289" width="36.28515625" style="3" customWidth="1"/>
    <col min="12290" max="12290" width="18.7109375" style="3" customWidth="1"/>
    <col min="12291" max="12291" width="41.42578125" style="3" customWidth="1"/>
    <col min="12292" max="12292" width="10.42578125" style="3" bestFit="1" customWidth="1"/>
    <col min="12293" max="12293" width="19.7109375" style="3" customWidth="1"/>
    <col min="12294" max="12294" width="6.7109375" style="3" customWidth="1"/>
    <col min="12295" max="12296" width="11.5703125" style="3" customWidth="1"/>
    <col min="12297" max="12297" width="11.5703125" style="3"/>
    <col min="12298" max="12298" width="15.5703125" style="3" customWidth="1"/>
    <col min="12299" max="12544" width="11.5703125" style="3"/>
    <col min="12545" max="12545" width="36.28515625" style="3" customWidth="1"/>
    <col min="12546" max="12546" width="18.7109375" style="3" customWidth="1"/>
    <col min="12547" max="12547" width="41.42578125" style="3" customWidth="1"/>
    <col min="12548" max="12548" width="10.42578125" style="3" bestFit="1" customWidth="1"/>
    <col min="12549" max="12549" width="19.7109375" style="3" customWidth="1"/>
    <col min="12550" max="12550" width="6.7109375" style="3" customWidth="1"/>
    <col min="12551" max="12552" width="11.5703125" style="3" customWidth="1"/>
    <col min="12553" max="12553" width="11.5703125" style="3"/>
    <col min="12554" max="12554" width="15.5703125" style="3" customWidth="1"/>
    <col min="12555" max="12800" width="11.5703125" style="3"/>
    <col min="12801" max="12801" width="36.28515625" style="3" customWidth="1"/>
    <col min="12802" max="12802" width="18.7109375" style="3" customWidth="1"/>
    <col min="12803" max="12803" width="41.42578125" style="3" customWidth="1"/>
    <col min="12804" max="12804" width="10.42578125" style="3" bestFit="1" customWidth="1"/>
    <col min="12805" max="12805" width="19.7109375" style="3" customWidth="1"/>
    <col min="12806" max="12806" width="6.7109375" style="3" customWidth="1"/>
    <col min="12807" max="12808" width="11.5703125" style="3" customWidth="1"/>
    <col min="12809" max="12809" width="11.5703125" style="3"/>
    <col min="12810" max="12810" width="15.5703125" style="3" customWidth="1"/>
    <col min="12811" max="13056" width="11.5703125" style="3"/>
    <col min="13057" max="13057" width="36.28515625" style="3" customWidth="1"/>
    <col min="13058" max="13058" width="18.7109375" style="3" customWidth="1"/>
    <col min="13059" max="13059" width="41.42578125" style="3" customWidth="1"/>
    <col min="13060" max="13060" width="10.42578125" style="3" bestFit="1" customWidth="1"/>
    <col min="13061" max="13061" width="19.7109375" style="3" customWidth="1"/>
    <col min="13062" max="13062" width="6.7109375" style="3" customWidth="1"/>
    <col min="13063" max="13064" width="11.5703125" style="3" customWidth="1"/>
    <col min="13065" max="13065" width="11.5703125" style="3"/>
    <col min="13066" max="13066" width="15.5703125" style="3" customWidth="1"/>
    <col min="13067" max="13312" width="11.5703125" style="3"/>
    <col min="13313" max="13313" width="36.28515625" style="3" customWidth="1"/>
    <col min="13314" max="13314" width="18.7109375" style="3" customWidth="1"/>
    <col min="13315" max="13315" width="41.42578125" style="3" customWidth="1"/>
    <col min="13316" max="13316" width="10.42578125" style="3" bestFit="1" customWidth="1"/>
    <col min="13317" max="13317" width="19.7109375" style="3" customWidth="1"/>
    <col min="13318" max="13318" width="6.7109375" style="3" customWidth="1"/>
    <col min="13319" max="13320" width="11.5703125" style="3" customWidth="1"/>
    <col min="13321" max="13321" width="11.5703125" style="3"/>
    <col min="13322" max="13322" width="15.5703125" style="3" customWidth="1"/>
    <col min="13323" max="13568" width="11.5703125" style="3"/>
    <col min="13569" max="13569" width="36.28515625" style="3" customWidth="1"/>
    <col min="13570" max="13570" width="18.7109375" style="3" customWidth="1"/>
    <col min="13571" max="13571" width="41.42578125" style="3" customWidth="1"/>
    <col min="13572" max="13572" width="10.42578125" style="3" bestFit="1" customWidth="1"/>
    <col min="13573" max="13573" width="19.7109375" style="3" customWidth="1"/>
    <col min="13574" max="13574" width="6.7109375" style="3" customWidth="1"/>
    <col min="13575" max="13576" width="11.5703125" style="3" customWidth="1"/>
    <col min="13577" max="13577" width="11.5703125" style="3"/>
    <col min="13578" max="13578" width="15.5703125" style="3" customWidth="1"/>
    <col min="13579" max="13824" width="11.5703125" style="3"/>
    <col min="13825" max="13825" width="36.28515625" style="3" customWidth="1"/>
    <col min="13826" max="13826" width="18.7109375" style="3" customWidth="1"/>
    <col min="13827" max="13827" width="41.42578125" style="3" customWidth="1"/>
    <col min="13828" max="13828" width="10.42578125" style="3" bestFit="1" customWidth="1"/>
    <col min="13829" max="13829" width="19.7109375" style="3" customWidth="1"/>
    <col min="13830" max="13830" width="6.7109375" style="3" customWidth="1"/>
    <col min="13831" max="13832" width="11.5703125" style="3" customWidth="1"/>
    <col min="13833" max="13833" width="11.5703125" style="3"/>
    <col min="13834" max="13834" width="15.5703125" style="3" customWidth="1"/>
    <col min="13835" max="14080" width="11.5703125" style="3"/>
    <col min="14081" max="14081" width="36.28515625" style="3" customWidth="1"/>
    <col min="14082" max="14082" width="18.7109375" style="3" customWidth="1"/>
    <col min="14083" max="14083" width="41.42578125" style="3" customWidth="1"/>
    <col min="14084" max="14084" width="10.42578125" style="3" bestFit="1" customWidth="1"/>
    <col min="14085" max="14085" width="19.7109375" style="3" customWidth="1"/>
    <col min="14086" max="14086" width="6.7109375" style="3" customWidth="1"/>
    <col min="14087" max="14088" width="11.5703125" style="3" customWidth="1"/>
    <col min="14089" max="14089" width="11.5703125" style="3"/>
    <col min="14090" max="14090" width="15.5703125" style="3" customWidth="1"/>
    <col min="14091" max="14336" width="11.5703125" style="3"/>
    <col min="14337" max="14337" width="36.28515625" style="3" customWidth="1"/>
    <col min="14338" max="14338" width="18.7109375" style="3" customWidth="1"/>
    <col min="14339" max="14339" width="41.42578125" style="3" customWidth="1"/>
    <col min="14340" max="14340" width="10.42578125" style="3" bestFit="1" customWidth="1"/>
    <col min="14341" max="14341" width="19.7109375" style="3" customWidth="1"/>
    <col min="14342" max="14342" width="6.7109375" style="3" customWidth="1"/>
    <col min="14343" max="14344" width="11.5703125" style="3" customWidth="1"/>
    <col min="14345" max="14345" width="11.5703125" style="3"/>
    <col min="14346" max="14346" width="15.5703125" style="3" customWidth="1"/>
    <col min="14347" max="14592" width="11.5703125" style="3"/>
    <col min="14593" max="14593" width="36.28515625" style="3" customWidth="1"/>
    <col min="14594" max="14594" width="18.7109375" style="3" customWidth="1"/>
    <col min="14595" max="14595" width="41.42578125" style="3" customWidth="1"/>
    <col min="14596" max="14596" width="10.42578125" style="3" bestFit="1" customWidth="1"/>
    <col min="14597" max="14597" width="19.7109375" style="3" customWidth="1"/>
    <col min="14598" max="14598" width="6.7109375" style="3" customWidth="1"/>
    <col min="14599" max="14600" width="11.5703125" style="3" customWidth="1"/>
    <col min="14601" max="14601" width="11.5703125" style="3"/>
    <col min="14602" max="14602" width="15.5703125" style="3" customWidth="1"/>
    <col min="14603" max="14848" width="11.5703125" style="3"/>
    <col min="14849" max="14849" width="36.28515625" style="3" customWidth="1"/>
    <col min="14850" max="14850" width="18.7109375" style="3" customWidth="1"/>
    <col min="14851" max="14851" width="41.42578125" style="3" customWidth="1"/>
    <col min="14852" max="14852" width="10.42578125" style="3" bestFit="1" customWidth="1"/>
    <col min="14853" max="14853" width="19.7109375" style="3" customWidth="1"/>
    <col min="14854" max="14854" width="6.7109375" style="3" customWidth="1"/>
    <col min="14855" max="14856" width="11.5703125" style="3" customWidth="1"/>
    <col min="14857" max="14857" width="11.5703125" style="3"/>
    <col min="14858" max="14858" width="15.5703125" style="3" customWidth="1"/>
    <col min="14859" max="15104" width="11.5703125" style="3"/>
    <col min="15105" max="15105" width="36.28515625" style="3" customWidth="1"/>
    <col min="15106" max="15106" width="18.7109375" style="3" customWidth="1"/>
    <col min="15107" max="15107" width="41.42578125" style="3" customWidth="1"/>
    <col min="15108" max="15108" width="10.42578125" style="3" bestFit="1" customWidth="1"/>
    <col min="15109" max="15109" width="19.7109375" style="3" customWidth="1"/>
    <col min="15110" max="15110" width="6.7109375" style="3" customWidth="1"/>
    <col min="15111" max="15112" width="11.5703125" style="3" customWidth="1"/>
    <col min="15113" max="15113" width="11.5703125" style="3"/>
    <col min="15114" max="15114" width="15.5703125" style="3" customWidth="1"/>
    <col min="15115" max="15360" width="11.5703125" style="3"/>
    <col min="15361" max="15361" width="36.28515625" style="3" customWidth="1"/>
    <col min="15362" max="15362" width="18.7109375" style="3" customWidth="1"/>
    <col min="15363" max="15363" width="41.42578125" style="3" customWidth="1"/>
    <col min="15364" max="15364" width="10.42578125" style="3" bestFit="1" customWidth="1"/>
    <col min="15365" max="15365" width="19.7109375" style="3" customWidth="1"/>
    <col min="15366" max="15366" width="6.7109375" style="3" customWidth="1"/>
    <col min="15367" max="15368" width="11.5703125" style="3" customWidth="1"/>
    <col min="15369" max="15369" width="11.5703125" style="3"/>
    <col min="15370" max="15370" width="15.5703125" style="3" customWidth="1"/>
    <col min="15371" max="15616" width="11.5703125" style="3"/>
    <col min="15617" max="15617" width="36.28515625" style="3" customWidth="1"/>
    <col min="15618" max="15618" width="18.7109375" style="3" customWidth="1"/>
    <col min="15619" max="15619" width="41.42578125" style="3" customWidth="1"/>
    <col min="15620" max="15620" width="10.42578125" style="3" bestFit="1" customWidth="1"/>
    <col min="15621" max="15621" width="19.7109375" style="3" customWidth="1"/>
    <col min="15622" max="15622" width="6.7109375" style="3" customWidth="1"/>
    <col min="15623" max="15624" width="11.5703125" style="3" customWidth="1"/>
    <col min="15625" max="15625" width="11.5703125" style="3"/>
    <col min="15626" max="15626" width="15.5703125" style="3" customWidth="1"/>
    <col min="15627" max="15872" width="11.5703125" style="3"/>
    <col min="15873" max="15873" width="36.28515625" style="3" customWidth="1"/>
    <col min="15874" max="15874" width="18.7109375" style="3" customWidth="1"/>
    <col min="15875" max="15875" width="41.42578125" style="3" customWidth="1"/>
    <col min="15876" max="15876" width="10.42578125" style="3" bestFit="1" customWidth="1"/>
    <col min="15877" max="15877" width="19.7109375" style="3" customWidth="1"/>
    <col min="15878" max="15878" width="6.7109375" style="3" customWidth="1"/>
    <col min="15879" max="15880" width="11.5703125" style="3" customWidth="1"/>
    <col min="15881" max="15881" width="11.5703125" style="3"/>
    <col min="15882" max="15882" width="15.5703125" style="3" customWidth="1"/>
    <col min="15883" max="16128" width="11.5703125" style="3"/>
    <col min="16129" max="16129" width="36.28515625" style="3" customWidth="1"/>
    <col min="16130" max="16130" width="18.7109375" style="3" customWidth="1"/>
    <col min="16131" max="16131" width="41.42578125" style="3" customWidth="1"/>
    <col min="16132" max="16132" width="10.42578125" style="3" bestFit="1" customWidth="1"/>
    <col min="16133" max="16133" width="19.7109375" style="3" customWidth="1"/>
    <col min="16134" max="16134" width="6.7109375" style="3" customWidth="1"/>
    <col min="16135" max="16136" width="11.5703125" style="3" customWidth="1"/>
    <col min="16137" max="16137" width="11.5703125" style="3"/>
    <col min="16138" max="16138" width="15.5703125" style="3" customWidth="1"/>
    <col min="16139" max="16384" width="11.5703125" style="3"/>
  </cols>
  <sheetData>
    <row r="1" spans="1:15" x14ac:dyDescent="0.25">
      <c r="A1" s="395" t="s">
        <v>523</v>
      </c>
    </row>
    <row r="2" spans="1:15" ht="17.25" customHeight="1" x14ac:dyDescent="0.25">
      <c r="A2" s="947" t="s">
        <v>524</v>
      </c>
      <c r="B2" s="947"/>
      <c r="C2" s="947"/>
    </row>
    <row r="4" spans="1:15" x14ac:dyDescent="0.25">
      <c r="A4" s="438" t="s">
        <v>498</v>
      </c>
      <c r="B4" s="439" t="s">
        <v>772</v>
      </c>
      <c r="C4" s="440" t="s">
        <v>499</v>
      </c>
    </row>
    <row r="5" spans="1:15" ht="15.75" thickBot="1" x14ac:dyDescent="0.3">
      <c r="A5" s="441"/>
      <c r="B5" s="442"/>
      <c r="C5" s="442"/>
    </row>
    <row r="6" spans="1:15" ht="15.75" thickBot="1" x14ac:dyDescent="0.3">
      <c r="A6" s="443" t="s">
        <v>525</v>
      </c>
      <c r="B6" s="444">
        <f>SUM(B8:B16)</f>
        <v>38673.437151051025</v>
      </c>
      <c r="C6" s="445">
        <f>B6/$B$20</f>
        <v>0.97236367647420363</v>
      </c>
    </row>
    <row r="7" spans="1:15" x14ac:dyDescent="0.25">
      <c r="A7" s="418"/>
      <c r="B7" s="446"/>
      <c r="C7" s="447"/>
    </row>
    <row r="8" spans="1:15" x14ac:dyDescent="0.25">
      <c r="A8" s="409" t="s">
        <v>1</v>
      </c>
      <c r="B8" s="448">
        <v>21430.778891516613</v>
      </c>
      <c r="C8" s="449">
        <f t="shared" ref="C8:C16" si="0">B8/$B$20</f>
        <v>0.53883265848002149</v>
      </c>
      <c r="N8"/>
    </row>
    <row r="9" spans="1:15" x14ac:dyDescent="0.25">
      <c r="A9" s="409" t="s">
        <v>2</v>
      </c>
      <c r="B9" s="448">
        <v>9833.4296926900006</v>
      </c>
      <c r="C9" s="449">
        <f>B9/$B$20</f>
        <v>0.24724127340915159</v>
      </c>
      <c r="N9"/>
      <c r="O9"/>
    </row>
    <row r="10" spans="1:15" x14ac:dyDescent="0.25">
      <c r="A10" s="409" t="s">
        <v>3</v>
      </c>
      <c r="B10" s="448">
        <v>2208.8397691082391</v>
      </c>
      <c r="C10" s="449">
        <f>B10/$B$20</f>
        <v>5.5536712453140409E-2</v>
      </c>
      <c r="N10"/>
      <c r="O10"/>
    </row>
    <row r="11" spans="1:15" x14ac:dyDescent="0.25">
      <c r="A11" s="409" t="s">
        <v>4</v>
      </c>
      <c r="B11" s="448">
        <v>89.092949100029443</v>
      </c>
      <c r="C11" s="449">
        <f t="shared" si="0"/>
        <v>2.2400581359363183E-3</v>
      </c>
      <c r="N11"/>
      <c r="O11"/>
    </row>
    <row r="12" spans="1:15" x14ac:dyDescent="0.25">
      <c r="A12" s="409" t="s">
        <v>526</v>
      </c>
      <c r="B12" s="448">
        <v>1562.2871832028206</v>
      </c>
      <c r="C12" s="449">
        <f t="shared" si="0"/>
        <v>3.9280483481058719E-2</v>
      </c>
      <c r="N12"/>
      <c r="O12"/>
    </row>
    <row r="13" spans="1:15" x14ac:dyDescent="0.25">
      <c r="A13" s="409" t="s">
        <v>527</v>
      </c>
      <c r="B13" s="448">
        <v>552.96745435099967</v>
      </c>
      <c r="C13" s="449">
        <f t="shared" si="0"/>
        <v>1.3903224189337584E-2</v>
      </c>
      <c r="N13"/>
      <c r="O13"/>
    </row>
    <row r="14" spans="1:15" x14ac:dyDescent="0.25">
      <c r="A14" s="409" t="s">
        <v>5</v>
      </c>
      <c r="B14" s="448">
        <v>1519.3620785849905</v>
      </c>
      <c r="C14" s="449">
        <f t="shared" si="0"/>
        <v>3.8201220410227714E-2</v>
      </c>
      <c r="N14"/>
      <c r="O14"/>
    </row>
    <row r="15" spans="1:15" x14ac:dyDescent="0.25">
      <c r="A15" s="409" t="s">
        <v>528</v>
      </c>
      <c r="B15" s="448">
        <v>1472.2877062023379</v>
      </c>
      <c r="C15" s="449">
        <f t="shared" si="0"/>
        <v>3.7017632573984209E-2</v>
      </c>
      <c r="N15"/>
      <c r="O15"/>
    </row>
    <row r="16" spans="1:15" ht="15.75" thickBot="1" x14ac:dyDescent="0.3">
      <c r="A16" s="409" t="s">
        <v>520</v>
      </c>
      <c r="B16" s="450">
        <v>4.3914262949999996</v>
      </c>
      <c r="C16" s="451">
        <f t="shared" si="0"/>
        <v>1.1041334134573148E-4</v>
      </c>
      <c r="N16"/>
      <c r="O16"/>
    </row>
    <row r="17" spans="1:15" ht="15.75" thickBot="1" x14ac:dyDescent="0.3">
      <c r="A17" s="409"/>
      <c r="B17" s="417"/>
      <c r="C17" s="421"/>
      <c r="N17"/>
      <c r="O17"/>
    </row>
    <row r="18" spans="1:15" ht="15.75" thickBot="1" x14ac:dyDescent="0.3">
      <c r="A18" s="452" t="s">
        <v>517</v>
      </c>
      <c r="B18" s="453">
        <v>1099.1686</v>
      </c>
      <c r="C18" s="454">
        <f>B18/$B$20</f>
        <v>2.7636323525796487E-2</v>
      </c>
      <c r="N18"/>
      <c r="O18"/>
    </row>
    <row r="19" spans="1:15" x14ac:dyDescent="0.25">
      <c r="A19" s="418"/>
      <c r="B19" s="418"/>
      <c r="C19" s="428"/>
      <c r="N19"/>
      <c r="O19"/>
    </row>
    <row r="20" spans="1:15" x14ac:dyDescent="0.25">
      <c r="A20" s="422" t="s">
        <v>522</v>
      </c>
      <c r="B20" s="455">
        <f>+B18+B6</f>
        <v>39772.605751051022</v>
      </c>
      <c r="C20" s="456">
        <f>+C6+C18</f>
        <v>1.0000000000000002</v>
      </c>
      <c r="N20"/>
    </row>
    <row r="21" spans="1:15" x14ac:dyDescent="0.25">
      <c r="A21" s="457"/>
      <c r="B21" s="458"/>
      <c r="C21" s="459"/>
      <c r="N21"/>
    </row>
    <row r="22" spans="1:15" ht="41.25" customHeight="1" x14ac:dyDescent="0.25">
      <c r="A22" s="948" t="s">
        <v>529</v>
      </c>
      <c r="B22" s="948"/>
      <c r="C22" s="948"/>
      <c r="N22"/>
    </row>
    <row r="23" spans="1:15" ht="18.75" customHeight="1" x14ac:dyDescent="0.25">
      <c r="N23"/>
    </row>
    <row r="24" spans="1:15" s="398" customFormat="1" ht="18" customHeight="1" thickBot="1" x14ac:dyDescent="0.3">
      <c r="A24" s="438" t="s">
        <v>498</v>
      </c>
      <c r="B24" s="439" t="s">
        <v>772</v>
      </c>
      <c r="C24" s="440" t="s">
        <v>499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5" ht="15.75" thickBot="1" x14ac:dyDescent="0.3">
      <c r="A25" s="460" t="s">
        <v>530</v>
      </c>
      <c r="B25" s="461">
        <f>SUM(B26:B35)</f>
        <v>39772.605751051022</v>
      </c>
      <c r="C25" s="462">
        <f>B25/$B$37</f>
        <v>0.65376714906809619</v>
      </c>
      <c r="N25"/>
    </row>
    <row r="26" spans="1:15" x14ac:dyDescent="0.25">
      <c r="A26" s="409" t="s">
        <v>1</v>
      </c>
      <c r="B26" s="448">
        <v>21430.778891516613</v>
      </c>
      <c r="C26" s="463">
        <f t="shared" ref="C26:C35" si="1">B26/$B$37</f>
        <v>0.35227109095926673</v>
      </c>
      <c r="D26" s="464"/>
      <c r="E26" s="464"/>
      <c r="N26"/>
    </row>
    <row r="27" spans="1:15" x14ac:dyDescent="0.25">
      <c r="A27" s="409" t="s">
        <v>2</v>
      </c>
      <c r="B27" s="448">
        <v>9833.4296926900006</v>
      </c>
      <c r="C27" s="463">
        <f t="shared" si="1"/>
        <v>0.16163822244866671</v>
      </c>
      <c r="D27" s="464"/>
    </row>
    <row r="28" spans="1:15" x14ac:dyDescent="0.25">
      <c r="A28" s="409" t="s">
        <v>3</v>
      </c>
      <c r="B28" s="448">
        <v>2208.8397691082391</v>
      </c>
      <c r="C28" s="463">
        <f t="shared" si="1"/>
        <v>3.6308078169104238E-2</v>
      </c>
    </row>
    <row r="29" spans="1:15" x14ac:dyDescent="0.25">
      <c r="A29" s="409" t="s">
        <v>4</v>
      </c>
      <c r="B29" s="448">
        <v>89.092949100029443</v>
      </c>
      <c r="C29" s="463">
        <f t="shared" si="1"/>
        <v>1.4644764212778806E-3</v>
      </c>
    </row>
    <row r="30" spans="1:15" x14ac:dyDescent="0.25">
      <c r="A30" s="409" t="s">
        <v>526</v>
      </c>
      <c r="B30" s="448">
        <v>1562.2871832028206</v>
      </c>
      <c r="C30" s="463">
        <f t="shared" si="1"/>
        <v>2.5680289699428205E-2</v>
      </c>
    </row>
    <row r="31" spans="1:15" x14ac:dyDescent="0.25">
      <c r="A31" s="409" t="s">
        <v>527</v>
      </c>
      <c r="B31" s="448">
        <v>552.96745435099967</v>
      </c>
      <c r="C31" s="463">
        <f t="shared" si="1"/>
        <v>9.0894712411178254E-3</v>
      </c>
    </row>
    <row r="32" spans="1:15" x14ac:dyDescent="0.25">
      <c r="A32" s="409" t="s">
        <v>5</v>
      </c>
      <c r="B32" s="448">
        <v>1519.3620785849905</v>
      </c>
      <c r="C32" s="463">
        <f>B32/$B$37</f>
        <v>2.4974702958516542E-2</v>
      </c>
    </row>
    <row r="33" spans="1:28" x14ac:dyDescent="0.25">
      <c r="A33" s="409" t="s">
        <v>528</v>
      </c>
      <c r="B33" s="448">
        <v>1472.2877062023379</v>
      </c>
      <c r="C33" s="463">
        <f t="shared" si="1"/>
        <v>2.4200912113143944E-2</v>
      </c>
    </row>
    <row r="34" spans="1:28" x14ac:dyDescent="0.25">
      <c r="A34" s="409" t="s">
        <v>520</v>
      </c>
      <c r="B34" s="448">
        <v>4.3914262949999996</v>
      </c>
      <c r="C34" s="465">
        <f>B34/$B$37</f>
        <v>7.2184615390681419E-5</v>
      </c>
    </row>
    <row r="35" spans="1:28" ht="15.75" thickBot="1" x14ac:dyDescent="0.3">
      <c r="A35" s="409" t="s">
        <v>531</v>
      </c>
      <c r="B35" s="450">
        <v>1099.1686</v>
      </c>
      <c r="C35" s="466">
        <f t="shared" si="1"/>
        <v>1.8067720442183525E-2</v>
      </c>
    </row>
    <row r="36" spans="1:28" x14ac:dyDescent="0.25">
      <c r="A36" s="409"/>
      <c r="B36" s="417"/>
      <c r="C36" s="212"/>
    </row>
    <row r="37" spans="1:28" x14ac:dyDescent="0.25">
      <c r="A37" s="422" t="s">
        <v>532</v>
      </c>
      <c r="B37" s="455">
        <v>60836.042018544926</v>
      </c>
      <c r="C37" s="424">
        <v>1</v>
      </c>
    </row>
    <row r="38" spans="1:28" x14ac:dyDescent="0.25">
      <c r="A38" s="425"/>
      <c r="B38" s="427"/>
      <c r="C38" s="428"/>
    </row>
    <row r="39" spans="1:28" ht="37.5" customHeight="1" x14ac:dyDescent="0.2">
      <c r="A39" s="940" t="s">
        <v>827</v>
      </c>
      <c r="B39" s="940"/>
      <c r="C39" s="940"/>
      <c r="D39" s="467"/>
      <c r="E39" s="467"/>
      <c r="F39" s="467"/>
      <c r="G39" s="467"/>
      <c r="H39" s="467"/>
      <c r="I39" s="467"/>
      <c r="J39" s="949"/>
      <c r="K39" s="949"/>
      <c r="L39" s="949"/>
      <c r="M39" s="949"/>
      <c r="N39" s="949"/>
      <c r="O39" s="949"/>
      <c r="P39" s="949"/>
      <c r="Q39" s="949"/>
      <c r="R39" s="949"/>
      <c r="S39" s="949"/>
      <c r="T39" s="949"/>
      <c r="U39" s="949"/>
      <c r="V39" s="949"/>
      <c r="W39" s="949"/>
      <c r="X39" s="949"/>
      <c r="Y39" s="949"/>
      <c r="Z39" s="949"/>
      <c r="AA39" s="949"/>
      <c r="AB39" s="468"/>
    </row>
    <row r="41" spans="1:28" ht="35.25" customHeight="1" x14ac:dyDescent="0.25"/>
    <row r="48" spans="1:28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</sheetData>
  <mergeCells count="5">
    <mergeCell ref="A2:C2"/>
    <mergeCell ref="A22:C22"/>
    <mergeCell ref="A39:C39"/>
    <mergeCell ref="J39:R39"/>
    <mergeCell ref="S39:AA39"/>
  </mergeCells>
  <printOptions horizontalCentered="1" verticalCentered="1"/>
  <pageMargins left="0" right="0" top="0" bottom="0" header="0.31496062992125984" footer="0.31496062992125984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9B5E-E49B-4987-8FA6-5EA136275C42}">
  <sheetPr>
    <tabColor rgb="FF92D050"/>
  </sheetPr>
  <dimension ref="A1:I64"/>
  <sheetViews>
    <sheetView showGridLines="0" view="pageBreakPreview" zoomScaleNormal="100" zoomScaleSheetLayoutView="100" workbookViewId="0"/>
  </sheetViews>
  <sheetFormatPr baseColWidth="10" defaultColWidth="11.42578125" defaultRowHeight="12.75" x14ac:dyDescent="0.2"/>
  <cols>
    <col min="1" max="1" width="13.42578125" style="7" customWidth="1"/>
    <col min="2" max="2" width="15.42578125" style="6" bestFit="1" customWidth="1"/>
    <col min="3" max="3" width="13.42578125" style="6" bestFit="1" customWidth="1"/>
    <col min="4" max="4" width="13.140625" style="6" bestFit="1" customWidth="1"/>
    <col min="5" max="5" width="15.7109375" style="6" bestFit="1" customWidth="1"/>
    <col min="6" max="7" width="13.140625" style="6" bestFit="1" customWidth="1"/>
    <col min="8" max="8" width="14.140625" style="6" bestFit="1" customWidth="1"/>
    <col min="9" max="9" width="3.140625" style="6" customWidth="1"/>
    <col min="10" max="16384" width="11.42578125" style="6"/>
  </cols>
  <sheetData>
    <row r="1" spans="1:9" x14ac:dyDescent="0.2">
      <c r="A1" s="371" t="s">
        <v>598</v>
      </c>
    </row>
    <row r="2" spans="1:9" ht="15.75" x14ac:dyDescent="0.25">
      <c r="A2" s="353" t="s">
        <v>599</v>
      </c>
    </row>
    <row r="3" spans="1:9" ht="15" x14ac:dyDescent="0.25">
      <c r="H3"/>
    </row>
    <row r="4" spans="1:9" s="477" customFormat="1" ht="25.5" x14ac:dyDescent="0.25">
      <c r="A4" s="486" t="s">
        <v>297</v>
      </c>
      <c r="B4" s="487" t="s">
        <v>600</v>
      </c>
      <c r="C4" s="487" t="s">
        <v>601</v>
      </c>
      <c r="D4" s="487" t="s">
        <v>346</v>
      </c>
      <c r="E4" s="487" t="s">
        <v>602</v>
      </c>
      <c r="F4" s="487" t="s">
        <v>603</v>
      </c>
      <c r="G4" s="487" t="s">
        <v>422</v>
      </c>
      <c r="H4" s="487" t="s">
        <v>0</v>
      </c>
    </row>
    <row r="5" spans="1:9" ht="15" x14ac:dyDescent="0.25">
      <c r="A5" s="7">
        <v>2000</v>
      </c>
      <c r="B5" s="210">
        <v>364712526.12000012</v>
      </c>
      <c r="C5" s="210">
        <v>134006848.91999997</v>
      </c>
      <c r="D5" s="210">
        <v>53822253.689999998</v>
      </c>
      <c r="E5" s="210">
        <v>235452422.21999991</v>
      </c>
      <c r="F5" s="210">
        <v>47233302.030000009</v>
      </c>
      <c r="G5" s="210">
        <v>179336590.8900004</v>
      </c>
      <c r="H5" s="210">
        <f>SUM(B5:G5)</f>
        <v>1014563943.8700004</v>
      </c>
      <c r="I5" s="488"/>
    </row>
    <row r="6" spans="1:9" ht="15" x14ac:dyDescent="0.25">
      <c r="A6" s="7">
        <v>2001</v>
      </c>
      <c r="B6" s="210">
        <v>203780068.22999948</v>
      </c>
      <c r="C6" s="210">
        <v>439041747.33000058</v>
      </c>
      <c r="D6" s="210">
        <v>75252292.319999933</v>
      </c>
      <c r="E6" s="210">
        <v>347989505.91000021</v>
      </c>
      <c r="F6" s="210">
        <v>127548743.10000023</v>
      </c>
      <c r="G6" s="210">
        <v>215782072.97999948</v>
      </c>
      <c r="H6" s="210">
        <f t="shared" ref="H6:H34" si="0">SUM(B6:G6)</f>
        <v>1409394429.8699999</v>
      </c>
      <c r="I6" s="488"/>
    </row>
    <row r="7" spans="1:9" ht="15" x14ac:dyDescent="0.25">
      <c r="A7" s="7">
        <v>2002</v>
      </c>
      <c r="B7" s="210">
        <v>87638713.829999954</v>
      </c>
      <c r="C7" s="210">
        <v>96554213.75999999</v>
      </c>
      <c r="D7" s="210">
        <v>48579876.359999985</v>
      </c>
      <c r="E7" s="210">
        <v>124155763.47</v>
      </c>
      <c r="F7" s="210">
        <v>29345194.620000031</v>
      </c>
      <c r="G7" s="210">
        <v>42398073.809999876</v>
      </c>
      <c r="H7" s="210">
        <f t="shared" si="0"/>
        <v>428671835.84999985</v>
      </c>
      <c r="I7" s="488"/>
    </row>
    <row r="8" spans="1:9" ht="15" x14ac:dyDescent="0.25">
      <c r="A8" s="7">
        <v>2003</v>
      </c>
      <c r="B8" s="210">
        <v>43234624.949999988</v>
      </c>
      <c r="C8" s="210">
        <v>49350861.299999982</v>
      </c>
      <c r="D8" s="210">
        <v>29833129.169999987</v>
      </c>
      <c r="E8" s="210">
        <v>53040772.680000022</v>
      </c>
      <c r="F8" s="210">
        <v>18433272.120000005</v>
      </c>
      <c r="G8" s="210">
        <v>41018095.919999979</v>
      </c>
      <c r="H8" s="210">
        <f t="shared" si="0"/>
        <v>234910756.13999996</v>
      </c>
      <c r="I8" s="488"/>
    </row>
    <row r="9" spans="1:9" ht="15" x14ac:dyDescent="0.25">
      <c r="A9" s="7">
        <v>2004</v>
      </c>
      <c r="B9" s="210">
        <v>64309154.81999997</v>
      </c>
      <c r="C9" s="210">
        <v>56722253.309999987</v>
      </c>
      <c r="D9" s="210">
        <v>47032188.569999918</v>
      </c>
      <c r="E9" s="210">
        <v>46008521.460000046</v>
      </c>
      <c r="F9" s="210">
        <v>12574359.299999999</v>
      </c>
      <c r="G9" s="210">
        <v>94914086.610000089</v>
      </c>
      <c r="H9" s="210">
        <f t="shared" si="0"/>
        <v>321560564.06999999</v>
      </c>
      <c r="I9" s="488"/>
    </row>
    <row r="10" spans="1:9" ht="15" x14ac:dyDescent="0.25">
      <c r="A10" s="7">
        <v>2005</v>
      </c>
      <c r="B10" s="210">
        <v>30458306.190000027</v>
      </c>
      <c r="C10" s="210">
        <v>161210850.65999982</v>
      </c>
      <c r="D10" s="210">
        <v>83709674.33999975</v>
      </c>
      <c r="E10" s="210">
        <v>252961181.4899998</v>
      </c>
      <c r="F10" s="210">
        <v>29544632.010000087</v>
      </c>
      <c r="G10" s="210">
        <v>277352585.40000004</v>
      </c>
      <c r="H10" s="210">
        <f t="shared" si="0"/>
        <v>835237230.08999944</v>
      </c>
      <c r="I10" s="488"/>
    </row>
    <row r="11" spans="1:9" ht="15" x14ac:dyDescent="0.25">
      <c r="A11" s="7">
        <v>2006</v>
      </c>
      <c r="B11" s="210">
        <v>63538746.300000064</v>
      </c>
      <c r="C11" s="210">
        <v>124092577.56000002</v>
      </c>
      <c r="D11" s="210">
        <v>102387498.9300001</v>
      </c>
      <c r="E11" s="210">
        <v>640626630.36000013</v>
      </c>
      <c r="F11" s="210">
        <v>64837125.059999898</v>
      </c>
      <c r="G11" s="210">
        <v>273461734.01999992</v>
      </c>
      <c r="H11" s="210">
        <f t="shared" si="0"/>
        <v>1268944312.2300003</v>
      </c>
      <c r="I11" s="488"/>
    </row>
    <row r="12" spans="1:9" ht="15" x14ac:dyDescent="0.25">
      <c r="A12" s="7">
        <v>2007</v>
      </c>
      <c r="B12" s="210">
        <v>63768993.810000047</v>
      </c>
      <c r="C12" s="210">
        <v>125551261.50000018</v>
      </c>
      <c r="D12" s="210">
        <v>136592095.34999964</v>
      </c>
      <c r="E12" s="210">
        <v>336788377.42000014</v>
      </c>
      <c r="F12" s="210">
        <v>50179972.590000123</v>
      </c>
      <c r="G12" s="210">
        <v>197918361.39000002</v>
      </c>
      <c r="H12" s="210">
        <f t="shared" si="0"/>
        <v>910799062.06000006</v>
      </c>
      <c r="I12" s="488"/>
    </row>
    <row r="13" spans="1:9" ht="15" x14ac:dyDescent="0.25">
      <c r="A13" s="7">
        <v>2008</v>
      </c>
      <c r="B13" s="210">
        <v>141038943.87999985</v>
      </c>
      <c r="C13" s="210">
        <v>176688011.64000005</v>
      </c>
      <c r="D13" s="210">
        <v>167839351.1599997</v>
      </c>
      <c r="E13" s="210">
        <v>321482441.06999975</v>
      </c>
      <c r="F13" s="210">
        <v>131980227.86999997</v>
      </c>
      <c r="G13" s="210">
        <v>328783685.63</v>
      </c>
      <c r="H13" s="210">
        <f t="shared" si="0"/>
        <v>1267812661.2499993</v>
      </c>
      <c r="I13" s="488"/>
    </row>
    <row r="14" spans="1:9" ht="15" x14ac:dyDescent="0.25">
      <c r="A14" s="7">
        <v>2009</v>
      </c>
      <c r="B14" s="210">
        <v>319825374.36999983</v>
      </c>
      <c r="C14" s="210">
        <v>499659326.55999994</v>
      </c>
      <c r="D14" s="210">
        <v>393600073.86000025</v>
      </c>
      <c r="E14" s="210">
        <v>376380329.33999991</v>
      </c>
      <c r="F14" s="210">
        <v>196060821.38999999</v>
      </c>
      <c r="G14" s="210">
        <v>504747514.43999952</v>
      </c>
      <c r="H14" s="210">
        <f t="shared" si="0"/>
        <v>2290273439.9599996</v>
      </c>
      <c r="I14" s="488"/>
    </row>
    <row r="15" spans="1:9" s="9" customFormat="1" ht="15" x14ac:dyDescent="0.25">
      <c r="A15" s="611">
        <v>2010</v>
      </c>
      <c r="B15" s="648">
        <v>416011992.68000019</v>
      </c>
      <c r="C15" s="648">
        <v>518078947.40000021</v>
      </c>
      <c r="D15" s="648">
        <v>615815226.54999876</v>
      </c>
      <c r="E15" s="648">
        <v>827591968.73000026</v>
      </c>
      <c r="F15" s="648">
        <v>510276007.16999948</v>
      </c>
      <c r="G15" s="648">
        <v>443780328.36000031</v>
      </c>
      <c r="H15" s="648">
        <f t="shared" si="0"/>
        <v>3331554470.8899994</v>
      </c>
      <c r="I15" s="693"/>
    </row>
    <row r="16" spans="1:9" ht="15" x14ac:dyDescent="0.25">
      <c r="A16" s="7">
        <v>2011</v>
      </c>
      <c r="B16" s="210">
        <v>1124827734.0299997</v>
      </c>
      <c r="C16" s="210">
        <v>776151268.41000021</v>
      </c>
      <c r="D16" s="210">
        <v>869366743.73000002</v>
      </c>
      <c r="E16" s="210">
        <v>1406825781.3400002</v>
      </c>
      <c r="F16" s="210">
        <v>788187748.4199996</v>
      </c>
      <c r="G16" s="210">
        <v>1412256087.950001</v>
      </c>
      <c r="H16" s="210">
        <f t="shared" si="0"/>
        <v>6377615363.8800011</v>
      </c>
      <c r="I16" s="488">
        <f t="shared" ref="I16:I28" si="1">+H16/1000000</f>
        <v>6377.6153638800015</v>
      </c>
    </row>
    <row r="17" spans="1:9" ht="15" x14ac:dyDescent="0.25">
      <c r="A17" s="7">
        <v>2012</v>
      </c>
      <c r="B17" s="210">
        <v>1140068754.6699998</v>
      </c>
      <c r="C17" s="210">
        <v>525257849.70999998</v>
      </c>
      <c r="D17" s="210">
        <v>905401645.29999936</v>
      </c>
      <c r="E17" s="210">
        <v>1797233970.0200005</v>
      </c>
      <c r="F17" s="210">
        <v>638740607.01000047</v>
      </c>
      <c r="G17" s="210">
        <v>2491504592.8899927</v>
      </c>
      <c r="H17" s="210">
        <f t="shared" si="0"/>
        <v>7498207419.5999928</v>
      </c>
      <c r="I17" s="488">
        <f t="shared" si="1"/>
        <v>7498.207419599993</v>
      </c>
    </row>
    <row r="18" spans="1:9" ht="15" x14ac:dyDescent="0.25">
      <c r="A18" s="7">
        <v>2013</v>
      </c>
      <c r="B18" s="210">
        <v>1419197207.8400004</v>
      </c>
      <c r="C18" s="210">
        <v>789358143.50000012</v>
      </c>
      <c r="D18" s="210">
        <v>776418374.67000091</v>
      </c>
      <c r="E18" s="210">
        <v>1807744001.009999</v>
      </c>
      <c r="F18" s="210">
        <v>404548164.9399997</v>
      </c>
      <c r="G18" s="210">
        <v>3719281155.8200016</v>
      </c>
      <c r="H18" s="210">
        <f t="shared" si="0"/>
        <v>8916547047.7800026</v>
      </c>
      <c r="I18" s="488">
        <f t="shared" si="1"/>
        <v>8916.5470477800027</v>
      </c>
    </row>
    <row r="19" spans="1:9" ht="15" x14ac:dyDescent="0.25">
      <c r="A19" s="7">
        <v>2014</v>
      </c>
      <c r="B19" s="210">
        <v>889682461.03000033</v>
      </c>
      <c r="C19" s="210">
        <v>557607616.26999998</v>
      </c>
      <c r="D19" s="210">
        <v>625458907.48999929</v>
      </c>
      <c r="E19" s="210">
        <v>1463521224.1100011</v>
      </c>
      <c r="F19" s="210">
        <v>420086094.83999974</v>
      </c>
      <c r="G19" s="210">
        <v>4122853397.7500048</v>
      </c>
      <c r="H19" s="210">
        <f t="shared" si="0"/>
        <v>8079209701.4900055</v>
      </c>
      <c r="I19" s="488">
        <f t="shared" si="1"/>
        <v>8079.2097014900055</v>
      </c>
    </row>
    <row r="20" spans="1:9" ht="15" x14ac:dyDescent="0.25">
      <c r="A20" s="7">
        <v>2015</v>
      </c>
      <c r="B20" s="210">
        <v>450720609.94000012</v>
      </c>
      <c r="C20" s="210">
        <v>669233734.78000033</v>
      </c>
      <c r="D20" s="210">
        <v>534697097.47999895</v>
      </c>
      <c r="E20" s="210">
        <v>1232816024.8499999</v>
      </c>
      <c r="F20" s="210">
        <v>382972373.1700002</v>
      </c>
      <c r="G20" s="210">
        <v>3599226251.0099983</v>
      </c>
      <c r="H20" s="210">
        <f t="shared" si="0"/>
        <v>6869666091.2299976</v>
      </c>
      <c r="I20" s="488">
        <f t="shared" si="1"/>
        <v>6869.6660912299976</v>
      </c>
    </row>
    <row r="21" spans="1:9" ht="15" x14ac:dyDescent="0.25">
      <c r="A21" s="7">
        <v>2016</v>
      </c>
      <c r="B21" s="210">
        <v>238198426.27000001</v>
      </c>
      <c r="C21" s="210">
        <v>387635215.51999998</v>
      </c>
      <c r="D21" s="210">
        <v>377040495.2899999</v>
      </c>
      <c r="E21" s="210">
        <v>1079332226.4899998</v>
      </c>
      <c r="F21" s="210">
        <v>349652787.1499998</v>
      </c>
      <c r="G21" s="210">
        <v>902976247.49999917</v>
      </c>
      <c r="H21" s="210">
        <f t="shared" si="0"/>
        <v>3334835398.2199984</v>
      </c>
      <c r="I21" s="488">
        <f t="shared" si="1"/>
        <v>3334.8353982199983</v>
      </c>
    </row>
    <row r="22" spans="1:9" ht="15" x14ac:dyDescent="0.25">
      <c r="A22" s="7">
        <v>2017</v>
      </c>
      <c r="B22" s="210">
        <v>288970985.44000012</v>
      </c>
      <c r="C22" s="210">
        <v>494994234.57000047</v>
      </c>
      <c r="D22" s="210">
        <v>493151013.17999989</v>
      </c>
      <c r="E22" s="210">
        <v>1588010177.2599983</v>
      </c>
      <c r="F22" s="210">
        <v>389701252.76999968</v>
      </c>
      <c r="G22" s="210">
        <v>723548803.80000007</v>
      </c>
      <c r="H22" s="210">
        <f t="shared" si="0"/>
        <v>3978376467.0199986</v>
      </c>
      <c r="I22" s="488">
        <f t="shared" si="1"/>
        <v>3978.3764670199985</v>
      </c>
    </row>
    <row r="23" spans="1:9" ht="15" x14ac:dyDescent="0.25">
      <c r="A23" s="7">
        <v>2018</v>
      </c>
      <c r="B23" s="210">
        <v>1425437360.4699998</v>
      </c>
      <c r="C23" s="210">
        <v>660548270.79000008</v>
      </c>
      <c r="D23" s="210">
        <v>431269529.36000031</v>
      </c>
      <c r="E23" s="210">
        <v>1080572935.7299998</v>
      </c>
      <c r="F23" s="210">
        <v>755185111.21000004</v>
      </c>
      <c r="G23" s="210">
        <v>608828123.74000001</v>
      </c>
      <c r="H23" s="210">
        <f t="shared" si="0"/>
        <v>4961841331.2999992</v>
      </c>
      <c r="I23" s="488">
        <f t="shared" si="1"/>
        <v>4961.8413312999992</v>
      </c>
    </row>
    <row r="24" spans="1:9" ht="15" x14ac:dyDescent="0.25">
      <c r="A24" s="7">
        <v>2019</v>
      </c>
      <c r="B24" s="210">
        <v>1337608412</v>
      </c>
      <c r="C24" s="210">
        <v>1040705741</v>
      </c>
      <c r="D24" s="210">
        <v>355681264.89999998</v>
      </c>
      <c r="E24" s="210">
        <v>1336519800</v>
      </c>
      <c r="F24" s="210">
        <v>1117881994</v>
      </c>
      <c r="G24" s="210">
        <v>720097787</v>
      </c>
      <c r="H24" s="210">
        <f t="shared" si="0"/>
        <v>5908494998.8999996</v>
      </c>
      <c r="I24" s="488">
        <f t="shared" si="1"/>
        <v>5908.4949988999997</v>
      </c>
    </row>
    <row r="25" spans="1:9" ht="15" x14ac:dyDescent="0.25">
      <c r="A25" s="7">
        <v>2020</v>
      </c>
      <c r="B25" s="210">
        <v>1440816623</v>
      </c>
      <c r="C25" s="210">
        <v>744024629</v>
      </c>
      <c r="D25" s="210">
        <v>215749759</v>
      </c>
      <c r="E25" s="210">
        <v>858753509</v>
      </c>
      <c r="F25" s="210">
        <v>389591504</v>
      </c>
      <c r="G25" s="210">
        <v>676445238</v>
      </c>
      <c r="H25" s="210">
        <f t="shared" si="0"/>
        <v>4325381262</v>
      </c>
      <c r="I25" s="488">
        <f t="shared" si="1"/>
        <v>4325.3812619999999</v>
      </c>
    </row>
    <row r="26" spans="1:9" ht="15" x14ac:dyDescent="0.25">
      <c r="A26" s="7">
        <v>2021</v>
      </c>
      <c r="B26" s="210">
        <v>1410388172</v>
      </c>
      <c r="C26" s="210">
        <v>750718703</v>
      </c>
      <c r="D26" s="210">
        <v>335754234</v>
      </c>
      <c r="E26" s="210">
        <v>1402184942</v>
      </c>
      <c r="F26" s="210">
        <v>597363364</v>
      </c>
      <c r="G26" s="210">
        <v>766870551</v>
      </c>
      <c r="H26" s="210">
        <f t="shared" si="0"/>
        <v>5263279966</v>
      </c>
      <c r="I26" s="488">
        <f t="shared" si="1"/>
        <v>5263.2799660000001</v>
      </c>
    </row>
    <row r="27" spans="1:9" ht="15" x14ac:dyDescent="0.25">
      <c r="A27" s="7">
        <v>2022</v>
      </c>
      <c r="B27" s="210">
        <v>1334995094</v>
      </c>
      <c r="C27" s="210">
        <v>683491812</v>
      </c>
      <c r="D27" s="210">
        <v>422821925</v>
      </c>
      <c r="E27" s="210">
        <v>1252432066</v>
      </c>
      <c r="F27" s="210">
        <v>931147940</v>
      </c>
      <c r="G27" s="210">
        <v>609701499</v>
      </c>
      <c r="H27" s="210">
        <f t="shared" si="0"/>
        <v>5234590336</v>
      </c>
      <c r="I27" s="488">
        <f t="shared" si="1"/>
        <v>5234.5903360000002</v>
      </c>
    </row>
    <row r="28" spans="1:9" s="491" customFormat="1" ht="15" x14ac:dyDescent="0.25">
      <c r="A28" s="489">
        <v>2023</v>
      </c>
      <c r="B28" s="490">
        <f>SUM(B29:B40)</f>
        <v>1230727327</v>
      </c>
      <c r="C28" s="490">
        <f t="shared" ref="C28:G28" si="2">SUM(C29:C40)</f>
        <v>821054238</v>
      </c>
      <c r="D28" s="490">
        <f t="shared" si="2"/>
        <v>433162529</v>
      </c>
      <c r="E28" s="490">
        <f t="shared" si="2"/>
        <v>1034477256</v>
      </c>
      <c r="F28" s="490">
        <f t="shared" si="2"/>
        <v>903683740</v>
      </c>
      <c r="G28" s="490">
        <f t="shared" si="2"/>
        <v>292243552</v>
      </c>
      <c r="H28" s="490">
        <f>SUM(H29:H40)</f>
        <v>4715348642</v>
      </c>
      <c r="I28" s="488">
        <f t="shared" si="1"/>
        <v>4715.3486419999999</v>
      </c>
    </row>
    <row r="29" spans="1:9" x14ac:dyDescent="0.2">
      <c r="A29" s="492" t="s">
        <v>551</v>
      </c>
      <c r="B29" s="210">
        <v>69464817</v>
      </c>
      <c r="C29" s="210">
        <v>41672915</v>
      </c>
      <c r="D29" s="210">
        <v>24653058</v>
      </c>
      <c r="E29" s="210">
        <v>77884369</v>
      </c>
      <c r="F29" s="210">
        <v>45757714</v>
      </c>
      <c r="G29" s="210">
        <v>13395050</v>
      </c>
      <c r="H29" s="210">
        <f t="shared" si="0"/>
        <v>272827923</v>
      </c>
      <c r="I29" s="493"/>
    </row>
    <row r="30" spans="1:9" x14ac:dyDescent="0.2">
      <c r="A30" s="492" t="s">
        <v>552</v>
      </c>
      <c r="B30" s="210">
        <v>66937297</v>
      </c>
      <c r="C30" s="210">
        <v>52663323</v>
      </c>
      <c r="D30" s="210">
        <v>25926532</v>
      </c>
      <c r="E30" s="210">
        <v>55635036</v>
      </c>
      <c r="F30" s="210">
        <v>35446095</v>
      </c>
      <c r="G30" s="210">
        <v>18488818</v>
      </c>
      <c r="H30" s="210">
        <f t="shared" si="0"/>
        <v>255097101</v>
      </c>
      <c r="I30" s="493"/>
    </row>
    <row r="31" spans="1:9" x14ac:dyDescent="0.2">
      <c r="A31" s="492" t="s">
        <v>553</v>
      </c>
      <c r="B31" s="210">
        <v>76838834</v>
      </c>
      <c r="C31" s="210">
        <v>30236366</v>
      </c>
      <c r="D31" s="210">
        <v>33629528</v>
      </c>
      <c r="E31" s="210">
        <v>77996455</v>
      </c>
      <c r="F31" s="210">
        <v>69875602</v>
      </c>
      <c r="G31" s="210">
        <v>18298047</v>
      </c>
      <c r="H31" s="210">
        <f t="shared" si="0"/>
        <v>306874832</v>
      </c>
      <c r="I31" s="493"/>
    </row>
    <row r="32" spans="1:9" x14ac:dyDescent="0.2">
      <c r="A32" s="492" t="s">
        <v>554</v>
      </c>
      <c r="B32" s="210">
        <v>71986596</v>
      </c>
      <c r="C32" s="210">
        <v>51797761</v>
      </c>
      <c r="D32" s="210">
        <v>35016389</v>
      </c>
      <c r="E32" s="210">
        <v>82898388</v>
      </c>
      <c r="F32" s="210">
        <v>62418604</v>
      </c>
      <c r="G32" s="210">
        <v>28394949</v>
      </c>
      <c r="H32" s="210">
        <f t="shared" si="0"/>
        <v>332512687</v>
      </c>
      <c r="I32" s="493"/>
    </row>
    <row r="33" spans="1:9" x14ac:dyDescent="0.2">
      <c r="A33" s="492" t="s">
        <v>555</v>
      </c>
      <c r="B33" s="210">
        <v>82454126</v>
      </c>
      <c r="C33" s="210">
        <v>46326678</v>
      </c>
      <c r="D33" s="210">
        <v>35727224</v>
      </c>
      <c r="E33" s="210">
        <v>77577204</v>
      </c>
      <c r="F33" s="210">
        <v>66859143</v>
      </c>
      <c r="G33" s="210">
        <v>28110775</v>
      </c>
      <c r="H33" s="210">
        <f t="shared" si="0"/>
        <v>337055150</v>
      </c>
      <c r="I33" s="493"/>
    </row>
    <row r="34" spans="1:9" x14ac:dyDescent="0.2">
      <c r="A34" s="492" t="s">
        <v>556</v>
      </c>
      <c r="B34" s="210">
        <v>90829274</v>
      </c>
      <c r="C34" s="210">
        <v>60039785</v>
      </c>
      <c r="D34" s="210">
        <v>32752534</v>
      </c>
      <c r="E34" s="210">
        <v>84922170</v>
      </c>
      <c r="F34" s="210">
        <v>74847747</v>
      </c>
      <c r="G34" s="210">
        <v>27838764</v>
      </c>
      <c r="H34" s="210">
        <f t="shared" si="0"/>
        <v>371230274</v>
      </c>
      <c r="I34" s="493"/>
    </row>
    <row r="35" spans="1:9" x14ac:dyDescent="0.2">
      <c r="A35" s="492" t="s">
        <v>557</v>
      </c>
      <c r="B35" s="210">
        <v>87990258</v>
      </c>
      <c r="C35" s="210">
        <v>46176426</v>
      </c>
      <c r="D35" s="210">
        <v>38874491</v>
      </c>
      <c r="E35" s="210">
        <v>84330043</v>
      </c>
      <c r="F35" s="210">
        <v>69553186</v>
      </c>
      <c r="G35" s="210">
        <v>18735599</v>
      </c>
      <c r="H35" s="210">
        <f>SUM(B35:G35)</f>
        <v>345660003</v>
      </c>
      <c r="I35" s="493"/>
    </row>
    <row r="36" spans="1:9" x14ac:dyDescent="0.2">
      <c r="A36" s="492" t="s">
        <v>558</v>
      </c>
      <c r="B36" s="210">
        <v>88358452</v>
      </c>
      <c r="C36" s="210">
        <v>70804134</v>
      </c>
      <c r="D36" s="210">
        <v>38833912</v>
      </c>
      <c r="E36" s="210">
        <v>90601845</v>
      </c>
      <c r="F36" s="210">
        <v>84576135</v>
      </c>
      <c r="G36" s="210">
        <v>27014315</v>
      </c>
      <c r="H36" s="210">
        <f t="shared" ref="H36:H37" si="3">SUM(B36:G36)</f>
        <v>400188793</v>
      </c>
      <c r="I36" s="493"/>
    </row>
    <row r="37" spans="1:9" x14ac:dyDescent="0.2">
      <c r="A37" s="492" t="s">
        <v>775</v>
      </c>
      <c r="B37" s="210">
        <v>213535771</v>
      </c>
      <c r="C37" s="210">
        <v>65884017</v>
      </c>
      <c r="D37" s="210">
        <v>37026725</v>
      </c>
      <c r="E37" s="210">
        <v>92988973</v>
      </c>
      <c r="F37" s="210">
        <v>83511718</v>
      </c>
      <c r="G37" s="210">
        <v>18501394</v>
      </c>
      <c r="H37" s="210">
        <f t="shared" si="3"/>
        <v>511448598</v>
      </c>
      <c r="I37" s="493"/>
    </row>
    <row r="38" spans="1:9" x14ac:dyDescent="0.2">
      <c r="A38" s="492" t="s">
        <v>712</v>
      </c>
      <c r="B38" s="210">
        <v>88144938</v>
      </c>
      <c r="C38" s="210">
        <v>86047246</v>
      </c>
      <c r="D38" s="210">
        <v>38573684</v>
      </c>
      <c r="E38" s="210">
        <v>86705364</v>
      </c>
      <c r="F38" s="210">
        <v>86018737</v>
      </c>
      <c r="G38" s="210">
        <v>29625733</v>
      </c>
      <c r="H38" s="210">
        <f>SUM(B38:G38)</f>
        <v>415115702</v>
      </c>
      <c r="I38" s="493"/>
    </row>
    <row r="39" spans="1:9" x14ac:dyDescent="0.2">
      <c r="A39" s="492" t="s">
        <v>768</v>
      </c>
      <c r="B39" s="210">
        <v>133287148</v>
      </c>
      <c r="C39" s="210">
        <v>85741162</v>
      </c>
      <c r="D39" s="210">
        <v>46100062</v>
      </c>
      <c r="E39" s="210">
        <v>78576068</v>
      </c>
      <c r="F39" s="210">
        <v>87546772</v>
      </c>
      <c r="G39" s="210">
        <v>23079243</v>
      </c>
      <c r="H39" s="210">
        <f>SUM(B39:G39)</f>
        <v>454330455</v>
      </c>
      <c r="I39" s="493"/>
    </row>
    <row r="40" spans="1:9" x14ac:dyDescent="0.2">
      <c r="A40" s="492" t="s">
        <v>828</v>
      </c>
      <c r="B40" s="210">
        <v>160899816</v>
      </c>
      <c r="C40" s="210">
        <v>183664425</v>
      </c>
      <c r="D40" s="210">
        <v>46048390</v>
      </c>
      <c r="E40" s="210">
        <v>144361341</v>
      </c>
      <c r="F40" s="210">
        <v>137272287</v>
      </c>
      <c r="G40" s="210">
        <v>40760865</v>
      </c>
      <c r="H40" s="210">
        <f>SUM(B40:G40)</f>
        <v>713007124</v>
      </c>
      <c r="I40" s="493"/>
    </row>
    <row r="41" spans="1:9" x14ac:dyDescent="0.2">
      <c r="A41" s="950" t="s">
        <v>829</v>
      </c>
      <c r="B41" s="950"/>
      <c r="C41" s="950"/>
      <c r="D41" s="950"/>
      <c r="E41" s="950"/>
      <c r="F41" s="950"/>
      <c r="G41" s="950"/>
      <c r="H41" s="950"/>
    </row>
    <row r="42" spans="1:9" x14ac:dyDescent="0.2">
      <c r="A42" s="7" t="s">
        <v>830</v>
      </c>
      <c r="B42" s="494">
        <v>154253615</v>
      </c>
      <c r="C42" s="494">
        <v>151094778</v>
      </c>
      <c r="D42" s="494">
        <v>47198236</v>
      </c>
      <c r="E42" s="494">
        <v>155455903</v>
      </c>
      <c r="F42" s="494">
        <v>152537912</v>
      </c>
      <c r="G42" s="494">
        <v>73615421</v>
      </c>
      <c r="H42" s="494">
        <f>SUM(B42:G42)</f>
        <v>734155865</v>
      </c>
    </row>
    <row r="43" spans="1:9" x14ac:dyDescent="0.2">
      <c r="A43" s="7" t="s">
        <v>831</v>
      </c>
      <c r="B43" s="494">
        <v>160899816</v>
      </c>
      <c r="C43" s="494">
        <v>183664425</v>
      </c>
      <c r="D43" s="494">
        <v>46048390</v>
      </c>
      <c r="E43" s="494">
        <v>144361341</v>
      </c>
      <c r="F43" s="494">
        <v>137272287</v>
      </c>
      <c r="G43" s="494">
        <v>40760865</v>
      </c>
      <c r="H43" s="494">
        <f>SUM(B43:G43)</f>
        <v>713007124</v>
      </c>
    </row>
    <row r="44" spans="1:9" x14ac:dyDescent="0.2">
      <c r="A44" s="495" t="s">
        <v>560</v>
      </c>
      <c r="B44" s="496">
        <f t="shared" ref="B44:H44" si="4">B43/B42-1</f>
        <v>4.3086192826015779E-2</v>
      </c>
      <c r="C44" s="496">
        <f t="shared" si="4"/>
        <v>0.21555772761385583</v>
      </c>
      <c r="D44" s="496">
        <f t="shared" si="4"/>
        <v>-2.4362054547970802E-2</v>
      </c>
      <c r="E44" s="496">
        <f t="shared" si="4"/>
        <v>-7.1367904247418679E-2</v>
      </c>
      <c r="F44" s="496">
        <f t="shared" si="4"/>
        <v>-0.10007757940203088</v>
      </c>
      <c r="G44" s="496">
        <f t="shared" si="4"/>
        <v>-0.44629991316629158</v>
      </c>
      <c r="H44" s="496">
        <f t="shared" si="4"/>
        <v>-2.8806881492392633E-2</v>
      </c>
    </row>
    <row r="45" spans="1:9" x14ac:dyDescent="0.2">
      <c r="A45" s="369"/>
      <c r="B45" s="694"/>
      <c r="C45" s="694"/>
      <c r="D45" s="694"/>
      <c r="E45" s="694"/>
      <c r="F45" s="694"/>
      <c r="G45" s="694"/>
      <c r="H45" s="694"/>
    </row>
    <row r="46" spans="1:9" x14ac:dyDescent="0.2">
      <c r="A46" s="950" t="s">
        <v>832</v>
      </c>
      <c r="B46" s="950"/>
      <c r="C46" s="950"/>
      <c r="D46" s="950"/>
      <c r="E46" s="950"/>
      <c r="F46" s="950"/>
      <c r="G46" s="950"/>
      <c r="H46" s="950"/>
    </row>
    <row r="47" spans="1:9" x14ac:dyDescent="0.2">
      <c r="A47" s="7" t="s">
        <v>833</v>
      </c>
      <c r="B47" s="494">
        <v>1334995094</v>
      </c>
      <c r="C47" s="494">
        <v>683491812</v>
      </c>
      <c r="D47" s="494">
        <v>422821925</v>
      </c>
      <c r="E47" s="494">
        <v>1252432066</v>
      </c>
      <c r="F47" s="494">
        <v>931147940</v>
      </c>
      <c r="G47" s="494">
        <v>609701499</v>
      </c>
      <c r="H47" s="494">
        <f>SUM(B47:G47)</f>
        <v>5234590336</v>
      </c>
    </row>
    <row r="48" spans="1:9" x14ac:dyDescent="0.2">
      <c r="A48" s="7" t="s">
        <v>834</v>
      </c>
      <c r="B48" s="494">
        <v>1230727327</v>
      </c>
      <c r="C48" s="494">
        <v>821054238</v>
      </c>
      <c r="D48" s="494">
        <v>433162529</v>
      </c>
      <c r="E48" s="494">
        <v>1034477256</v>
      </c>
      <c r="F48" s="494">
        <v>903683740</v>
      </c>
      <c r="G48" s="494">
        <v>292243552</v>
      </c>
      <c r="H48" s="494">
        <f>SUM(B48:G48)</f>
        <v>4715348642</v>
      </c>
    </row>
    <row r="49" spans="1:8" x14ac:dyDescent="0.2">
      <c r="A49" s="495" t="s">
        <v>560</v>
      </c>
      <c r="B49" s="496">
        <f t="shared" ref="B49:H49" si="5">B48/B47-1</f>
        <v>-7.8103483277669583E-2</v>
      </c>
      <c r="C49" s="496">
        <f t="shared" si="5"/>
        <v>0.2012641901260992</v>
      </c>
      <c r="D49" s="496">
        <f t="shared" si="5"/>
        <v>2.4456167924593819E-2</v>
      </c>
      <c r="E49" s="496">
        <f t="shared" si="5"/>
        <v>-0.17402525527480384</v>
      </c>
      <c r="F49" s="496">
        <f t="shared" si="5"/>
        <v>-2.9494990881899996E-2</v>
      </c>
      <c r="G49" s="496">
        <f t="shared" si="5"/>
        <v>-0.52067765541117694</v>
      </c>
      <c r="H49" s="496">
        <f t="shared" si="5"/>
        <v>-9.919433244450937E-2</v>
      </c>
    </row>
    <row r="51" spans="1:8" x14ac:dyDescent="0.2">
      <c r="A51" s="950" t="s">
        <v>561</v>
      </c>
      <c r="B51" s="950"/>
      <c r="C51" s="950"/>
      <c r="D51" s="950"/>
      <c r="E51" s="950"/>
      <c r="F51" s="950"/>
      <c r="G51" s="950"/>
      <c r="H51" s="950"/>
    </row>
    <row r="52" spans="1:8" x14ac:dyDescent="0.2">
      <c r="A52" s="7" t="s">
        <v>770</v>
      </c>
      <c r="B52" s="497">
        <v>133287148</v>
      </c>
      <c r="C52" s="497">
        <v>85741162</v>
      </c>
      <c r="D52" s="497">
        <v>46100062</v>
      </c>
      <c r="E52" s="497">
        <v>78576068</v>
      </c>
      <c r="F52" s="497">
        <v>87546772</v>
      </c>
      <c r="G52" s="497">
        <v>23079243</v>
      </c>
      <c r="H52" s="497">
        <f>SUM(B52:G52)</f>
        <v>454330455</v>
      </c>
    </row>
    <row r="53" spans="1:8" x14ac:dyDescent="0.2">
      <c r="A53" s="7" t="s">
        <v>831</v>
      </c>
      <c r="B53" s="497">
        <v>160899816</v>
      </c>
      <c r="C53" s="497">
        <v>183664425</v>
      </c>
      <c r="D53" s="497">
        <v>46048390</v>
      </c>
      <c r="E53" s="497">
        <v>144361341</v>
      </c>
      <c r="F53" s="497">
        <v>137272287</v>
      </c>
      <c r="G53" s="497">
        <v>40760865</v>
      </c>
      <c r="H53" s="497">
        <f>SUM(B53:G53)</f>
        <v>713007124</v>
      </c>
    </row>
    <row r="54" spans="1:8" x14ac:dyDescent="0.2">
      <c r="A54" s="495" t="s">
        <v>560</v>
      </c>
      <c r="B54" s="496">
        <f t="shared" ref="B54:H54" si="6">B53/B52-1</f>
        <v>0.20716677049763277</v>
      </c>
      <c r="C54" s="496">
        <f t="shared" si="6"/>
        <v>1.1420799615475237</v>
      </c>
      <c r="D54" s="496">
        <f t="shared" si="6"/>
        <v>-1.1208661715031987E-3</v>
      </c>
      <c r="E54" s="496">
        <f t="shared" si="6"/>
        <v>0.83721767548867421</v>
      </c>
      <c r="F54" s="496">
        <f t="shared" si="6"/>
        <v>0.5679879893230102</v>
      </c>
      <c r="G54" s="496">
        <f t="shared" si="6"/>
        <v>0.7661266012927721</v>
      </c>
      <c r="H54" s="496">
        <f t="shared" si="6"/>
        <v>0.56935797755402517</v>
      </c>
    </row>
    <row r="55" spans="1:8" ht="36.6" customHeight="1" x14ac:dyDescent="0.2">
      <c r="A55" s="951" t="s">
        <v>604</v>
      </c>
      <c r="B55" s="952"/>
      <c r="C55" s="952"/>
      <c r="D55" s="952"/>
      <c r="E55" s="952"/>
      <c r="F55" s="952"/>
      <c r="G55" s="952"/>
      <c r="H55" s="952"/>
    </row>
    <row r="56" spans="1:8" ht="21" customHeight="1" x14ac:dyDescent="0.2"/>
    <row r="59" spans="1:8" ht="47.25" customHeight="1" x14ac:dyDescent="0.2"/>
    <row r="60" spans="1:8" ht="22.5" customHeight="1" x14ac:dyDescent="0.2"/>
    <row r="62" spans="1:8" x14ac:dyDescent="0.2">
      <c r="A62" s="6"/>
    </row>
    <row r="64" spans="1:8" ht="43.5" customHeight="1" x14ac:dyDescent="0.2">
      <c r="A64" s="953" t="s">
        <v>835</v>
      </c>
      <c r="B64" s="953"/>
      <c r="C64" s="953"/>
      <c r="D64" s="953"/>
      <c r="E64" s="953"/>
      <c r="F64" s="953"/>
      <c r="G64" s="498"/>
      <c r="H64" s="498"/>
    </row>
  </sheetData>
  <mergeCells count="5">
    <mergeCell ref="A41:H41"/>
    <mergeCell ref="A46:H46"/>
    <mergeCell ref="A51:H51"/>
    <mergeCell ref="A55:H55"/>
    <mergeCell ref="A64:F64"/>
  </mergeCells>
  <pageMargins left="0.7" right="0.7" top="0.75" bottom="0.75" header="0.3" footer="0.3"/>
  <pageSetup paperSize="9" scale="7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F2A88-CAB1-44BF-B2ED-E4143AC63003}">
  <sheetPr>
    <tabColor rgb="FF92D050"/>
    <pageSetUpPr fitToPage="1"/>
  </sheetPr>
  <dimension ref="A1:M130"/>
  <sheetViews>
    <sheetView showGridLines="0" view="pageBreakPreview" zoomScaleNormal="100" zoomScaleSheetLayoutView="100" workbookViewId="0">
      <selection activeCell="J30" sqref="J30"/>
    </sheetView>
  </sheetViews>
  <sheetFormatPr baseColWidth="10" defaultColWidth="11.42578125" defaultRowHeight="12.75" x14ac:dyDescent="0.2"/>
  <cols>
    <col min="1" max="1" width="56.7109375" style="6" bestFit="1" customWidth="1"/>
    <col min="2" max="3" width="14.140625" style="6" customWidth="1"/>
    <col min="4" max="4" width="11.85546875" style="10" customWidth="1"/>
    <col min="5" max="5" width="15.7109375" style="6" customWidth="1"/>
    <col min="6" max="6" width="15.42578125" style="6" customWidth="1"/>
    <col min="7" max="7" width="11.85546875" style="10" customWidth="1"/>
    <col min="8" max="8" width="9.140625" style="9" bestFit="1" customWidth="1"/>
    <col min="9" max="9" width="3.140625" style="9" customWidth="1"/>
    <col min="10" max="10" width="13.42578125" style="9" bestFit="1" customWidth="1"/>
    <col min="11" max="11" width="12" style="9" bestFit="1" customWidth="1"/>
    <col min="12" max="13" width="13.42578125" style="9" bestFit="1" customWidth="1"/>
    <col min="14" max="16384" width="11.42578125" style="9"/>
  </cols>
  <sheetData>
    <row r="1" spans="1:8" s="491" customFormat="1" ht="14.25" customHeight="1" x14ac:dyDescent="0.25">
      <c r="A1" s="499" t="s">
        <v>605</v>
      </c>
      <c r="D1" s="500"/>
      <c r="G1" s="500"/>
      <c r="H1" s="500"/>
    </row>
    <row r="2" spans="1:8" s="491" customFormat="1" ht="14.25" customHeight="1" x14ac:dyDescent="0.25">
      <c r="A2" s="501" t="s">
        <v>599</v>
      </c>
      <c r="D2" s="500"/>
      <c r="G2" s="500"/>
      <c r="H2" s="500"/>
    </row>
    <row r="3" spans="1:8" s="491" customFormat="1" ht="14.25" customHeight="1" x14ac:dyDescent="0.25">
      <c r="A3" s="502"/>
      <c r="D3" s="500"/>
      <c r="G3" s="500"/>
      <c r="H3" s="500"/>
    </row>
    <row r="4" spans="1:8" s="491" customFormat="1" ht="14.25" customHeight="1" thickBot="1" x14ac:dyDescent="0.3">
      <c r="A4" s="503" t="s">
        <v>606</v>
      </c>
      <c r="D4" s="500"/>
      <c r="G4" s="500"/>
      <c r="H4" s="500"/>
    </row>
    <row r="5" spans="1:8" s="506" customFormat="1" ht="14.25" customHeight="1" thickBot="1" x14ac:dyDescent="0.3">
      <c r="A5" s="504"/>
      <c r="B5" s="954" t="s">
        <v>836</v>
      </c>
      <c r="C5" s="955"/>
      <c r="D5" s="955"/>
      <c r="E5" s="954" t="s">
        <v>837</v>
      </c>
      <c r="F5" s="955"/>
      <c r="G5" s="955"/>
      <c r="H5" s="505"/>
    </row>
    <row r="6" spans="1:8" s="506" customFormat="1" ht="14.25" customHeight="1" thickBot="1" x14ac:dyDescent="0.3">
      <c r="A6" s="507" t="s">
        <v>239</v>
      </c>
      <c r="B6" s="508">
        <v>2022</v>
      </c>
      <c r="C6" s="509">
        <v>2023</v>
      </c>
      <c r="D6" s="510" t="s">
        <v>560</v>
      </c>
      <c r="E6" s="508">
        <v>2022</v>
      </c>
      <c r="F6" s="509">
        <v>2023</v>
      </c>
      <c r="G6" s="510" t="s">
        <v>560</v>
      </c>
      <c r="H6" s="511" t="s">
        <v>562</v>
      </c>
    </row>
    <row r="7" spans="1:8" s="491" customFormat="1" ht="14.25" customHeight="1" x14ac:dyDescent="0.25">
      <c r="A7" s="512" t="s">
        <v>433</v>
      </c>
      <c r="B7" s="484">
        <v>73738550</v>
      </c>
      <c r="C7" s="513">
        <v>118496133</v>
      </c>
      <c r="D7" s="514">
        <f t="shared" ref="D7:D26" si="0">C7/B7-1</f>
        <v>0.60697671706319145</v>
      </c>
      <c r="E7" s="484">
        <v>511169894</v>
      </c>
      <c r="F7" s="513">
        <v>694497489</v>
      </c>
      <c r="G7" s="514">
        <f t="shared" ref="G7:G27" si="1">F7/E7-1</f>
        <v>0.35864317744816177</v>
      </c>
      <c r="H7" s="515">
        <f t="shared" ref="H7:H29" si="2">+F7/$F$30</f>
        <v>0.14728444103030972</v>
      </c>
    </row>
    <row r="8" spans="1:8" s="491" customFormat="1" ht="14.25" customHeight="1" x14ac:dyDescent="0.25">
      <c r="A8" s="516" t="s">
        <v>426</v>
      </c>
      <c r="B8" s="484">
        <v>145885029</v>
      </c>
      <c r="C8" s="513">
        <v>63287466</v>
      </c>
      <c r="D8" s="514">
        <f t="shared" si="0"/>
        <v>-0.56618258615145489</v>
      </c>
      <c r="E8" s="484">
        <v>1259844321</v>
      </c>
      <c r="F8" s="513">
        <v>675349849</v>
      </c>
      <c r="G8" s="514">
        <f t="shared" si="1"/>
        <v>-0.46394182380887994</v>
      </c>
      <c r="H8" s="515">
        <f t="shared" si="2"/>
        <v>0.14322373598944585</v>
      </c>
    </row>
    <row r="9" spans="1:8" s="491" customFormat="1" ht="14.25" customHeight="1" x14ac:dyDescent="0.25">
      <c r="A9" s="516" t="s">
        <v>421</v>
      </c>
      <c r="B9" s="484">
        <v>106906172</v>
      </c>
      <c r="C9" s="513">
        <v>63232621</v>
      </c>
      <c r="D9" s="514">
        <f t="shared" si="0"/>
        <v>-0.40852226006184189</v>
      </c>
      <c r="E9" s="484">
        <v>550207843</v>
      </c>
      <c r="F9" s="513">
        <v>451900935</v>
      </c>
      <c r="G9" s="514">
        <f t="shared" si="1"/>
        <v>-0.17867231310986598</v>
      </c>
      <c r="H9" s="515">
        <f t="shared" si="2"/>
        <v>9.5836165957036784E-2</v>
      </c>
    </row>
    <row r="10" spans="1:8" s="491" customFormat="1" ht="14.25" customHeight="1" x14ac:dyDescent="0.25">
      <c r="A10" s="512" t="s">
        <v>428</v>
      </c>
      <c r="B10" s="484">
        <v>64194536</v>
      </c>
      <c r="C10" s="513">
        <v>88378361</v>
      </c>
      <c r="D10" s="514">
        <f t="shared" si="0"/>
        <v>0.37672715634240261</v>
      </c>
      <c r="E10" s="484">
        <v>435531055</v>
      </c>
      <c r="F10" s="513">
        <v>442010978</v>
      </c>
      <c r="G10" s="514">
        <f t="shared" si="1"/>
        <v>1.4878211153048548E-2</v>
      </c>
      <c r="H10" s="515">
        <f t="shared" si="2"/>
        <v>9.3738769189402396E-2</v>
      </c>
    </row>
    <row r="11" spans="1:8" s="491" customFormat="1" ht="14.25" customHeight="1" x14ac:dyDescent="0.25">
      <c r="A11" s="516" t="s">
        <v>420</v>
      </c>
      <c r="B11" s="484">
        <v>56674443</v>
      </c>
      <c r="C11" s="513">
        <v>50598794</v>
      </c>
      <c r="D11" s="514">
        <f t="shared" si="0"/>
        <v>-0.10720262394109459</v>
      </c>
      <c r="E11" s="484">
        <v>352123882</v>
      </c>
      <c r="F11" s="513">
        <v>424201936</v>
      </c>
      <c r="G11" s="514">
        <f t="shared" si="1"/>
        <v>0.20469515896112944</v>
      </c>
      <c r="H11" s="515">
        <f t="shared" si="2"/>
        <v>8.9961945172324753E-2</v>
      </c>
    </row>
    <row r="12" spans="1:8" s="491" customFormat="1" ht="14.25" customHeight="1" x14ac:dyDescent="0.25">
      <c r="A12" s="517" t="s">
        <v>418</v>
      </c>
      <c r="B12" s="484">
        <v>50276239</v>
      </c>
      <c r="C12" s="513">
        <v>38297844</v>
      </c>
      <c r="D12" s="514">
        <f t="shared" si="0"/>
        <v>-0.23825161225763125</v>
      </c>
      <c r="E12" s="484">
        <v>406705444</v>
      </c>
      <c r="F12" s="513">
        <v>354381892</v>
      </c>
      <c r="G12" s="514">
        <f t="shared" si="1"/>
        <v>-0.12865220461617421</v>
      </c>
      <c r="H12" s="515">
        <f t="shared" si="2"/>
        <v>7.515497132990151E-2</v>
      </c>
    </row>
    <row r="13" spans="1:8" s="491" customFormat="1" ht="14.25" customHeight="1" x14ac:dyDescent="0.25">
      <c r="A13" s="516" t="s">
        <v>596</v>
      </c>
      <c r="B13" s="484">
        <v>30546782</v>
      </c>
      <c r="C13" s="513">
        <v>49708348</v>
      </c>
      <c r="D13" s="514">
        <f t="shared" si="0"/>
        <v>0.62728591181879656</v>
      </c>
      <c r="E13" s="484">
        <v>242885122</v>
      </c>
      <c r="F13" s="513">
        <v>275187198</v>
      </c>
      <c r="G13" s="514">
        <f t="shared" si="1"/>
        <v>0.13299322632038368</v>
      </c>
      <c r="H13" s="515">
        <f t="shared" si="2"/>
        <v>5.8359883625334695E-2</v>
      </c>
    </row>
    <row r="14" spans="1:8" s="491" customFormat="1" ht="14.25" customHeight="1" x14ac:dyDescent="0.25">
      <c r="A14" s="517" t="s">
        <v>438</v>
      </c>
      <c r="B14" s="484">
        <v>24140544</v>
      </c>
      <c r="C14" s="513">
        <v>27127557</v>
      </c>
      <c r="D14" s="514">
        <f t="shared" si="0"/>
        <v>0.1237342870152387</v>
      </c>
      <c r="E14" s="484">
        <v>254061934</v>
      </c>
      <c r="F14" s="513">
        <v>273787509</v>
      </c>
      <c r="G14" s="514">
        <f t="shared" si="1"/>
        <v>7.7640812574464535E-2</v>
      </c>
      <c r="H14" s="515">
        <f t="shared" si="2"/>
        <v>5.8063046825711263E-2</v>
      </c>
    </row>
    <row r="15" spans="1:8" s="491" customFormat="1" ht="14.25" customHeight="1" x14ac:dyDescent="0.25">
      <c r="A15" s="517" t="s">
        <v>463</v>
      </c>
      <c r="B15" s="484">
        <v>28758832</v>
      </c>
      <c r="C15" s="513">
        <v>57217707</v>
      </c>
      <c r="D15" s="514">
        <f t="shared" si="0"/>
        <v>0.98956991716492526</v>
      </c>
      <c r="E15" s="484">
        <v>185429238</v>
      </c>
      <c r="F15" s="513">
        <v>269881666</v>
      </c>
      <c r="G15" s="514">
        <f t="shared" si="1"/>
        <v>0.45544288975614511</v>
      </c>
      <c r="H15" s="515">
        <f t="shared" si="2"/>
        <v>5.7234721436320045E-2</v>
      </c>
    </row>
    <row r="16" spans="1:8" s="491" customFormat="1" ht="14.25" customHeight="1" x14ac:dyDescent="0.25">
      <c r="A16" s="517" t="s">
        <v>459</v>
      </c>
      <c r="B16" s="484">
        <v>53384412</v>
      </c>
      <c r="C16" s="513">
        <v>70121851</v>
      </c>
      <c r="D16" s="514">
        <f t="shared" si="0"/>
        <v>0.31352670888273537</v>
      </c>
      <c r="E16" s="484">
        <v>222517656</v>
      </c>
      <c r="F16" s="513">
        <v>268928093</v>
      </c>
      <c r="G16" s="514">
        <f t="shared" si="1"/>
        <v>0.20856968311763979</v>
      </c>
      <c r="H16" s="515">
        <f t="shared" si="2"/>
        <v>5.7032493971842346E-2</v>
      </c>
    </row>
    <row r="17" spans="1:8" s="491" customFormat="1" ht="14.25" customHeight="1" x14ac:dyDescent="0.25">
      <c r="A17" s="517" t="s">
        <v>432</v>
      </c>
      <c r="B17" s="484">
        <v>34734228</v>
      </c>
      <c r="C17" s="513">
        <v>20732080</v>
      </c>
      <c r="D17" s="514">
        <f t="shared" si="0"/>
        <v>-0.40312247619264774</v>
      </c>
      <c r="E17" s="484">
        <v>214478364</v>
      </c>
      <c r="F17" s="513">
        <v>135112478</v>
      </c>
      <c r="G17" s="514">
        <f t="shared" si="1"/>
        <v>-0.37004145555679457</v>
      </c>
      <c r="H17" s="515">
        <f t="shared" si="2"/>
        <v>2.8653762056222522E-2</v>
      </c>
    </row>
    <row r="18" spans="1:8" s="491" customFormat="1" ht="14.25" customHeight="1" x14ac:dyDescent="0.25">
      <c r="A18" s="517" t="s">
        <v>419</v>
      </c>
      <c r="B18" s="484">
        <v>18500017</v>
      </c>
      <c r="C18" s="513">
        <v>9404189</v>
      </c>
      <c r="D18" s="514">
        <f t="shared" si="0"/>
        <v>-0.49166592657725661</v>
      </c>
      <c r="E18" s="484">
        <v>209305570</v>
      </c>
      <c r="F18" s="513">
        <v>128320628</v>
      </c>
      <c r="G18" s="514">
        <f t="shared" si="1"/>
        <v>-0.38692205850040207</v>
      </c>
      <c r="H18" s="515">
        <f t="shared" si="2"/>
        <v>2.7213391361359276E-2</v>
      </c>
    </row>
    <row r="19" spans="1:8" s="491" customFormat="1" ht="14.25" customHeight="1" x14ac:dyDescent="0.25">
      <c r="A19" s="517" t="s">
        <v>435</v>
      </c>
      <c r="B19" s="484">
        <v>23302519</v>
      </c>
      <c r="C19" s="513">
        <v>18498548</v>
      </c>
      <c r="D19" s="514">
        <f t="shared" si="0"/>
        <v>-0.20615672494462933</v>
      </c>
      <c r="E19" s="484">
        <v>164003033</v>
      </c>
      <c r="F19" s="513">
        <v>119388683</v>
      </c>
      <c r="G19" s="514">
        <f t="shared" si="1"/>
        <v>-0.27203368854769894</v>
      </c>
      <c r="H19" s="515">
        <f t="shared" si="2"/>
        <v>2.5319163452007586E-2</v>
      </c>
    </row>
    <row r="20" spans="1:8" s="491" customFormat="1" ht="14.25" customHeight="1" x14ac:dyDescent="0.25">
      <c r="A20" s="517" t="s">
        <v>440</v>
      </c>
      <c r="B20" s="484">
        <v>12977639</v>
      </c>
      <c r="C20" s="513">
        <v>12718103</v>
      </c>
      <c r="D20" s="514">
        <f t="shared" si="0"/>
        <v>-1.999870700672135E-2</v>
      </c>
      <c r="E20" s="484">
        <v>120505641</v>
      </c>
      <c r="F20" s="513">
        <v>107795478</v>
      </c>
      <c r="G20" s="514">
        <f t="shared" si="1"/>
        <v>-0.10547359355567432</v>
      </c>
      <c r="H20" s="515">
        <f t="shared" si="2"/>
        <v>2.2860553096722643E-2</v>
      </c>
    </row>
    <row r="21" spans="1:8" s="491" customFormat="1" ht="14.25" customHeight="1" x14ac:dyDescent="0.25">
      <c r="A21" s="517" t="s">
        <v>457</v>
      </c>
      <c r="B21" s="484">
        <v>4139787</v>
      </c>
      <c r="C21" s="513">
        <v>4696739</v>
      </c>
      <c r="D21" s="514">
        <f t="shared" si="0"/>
        <v>0.1345363903988297</v>
      </c>
      <c r="E21" s="484">
        <v>45118247</v>
      </c>
      <c r="F21" s="513">
        <v>37078092</v>
      </c>
      <c r="G21" s="514">
        <f t="shared" si="1"/>
        <v>-0.17820184813474693</v>
      </c>
      <c r="H21" s="515">
        <f t="shared" si="2"/>
        <v>7.8632768889541644E-3</v>
      </c>
    </row>
    <row r="22" spans="1:8" s="491" customFormat="1" ht="14.25" customHeight="1" x14ac:dyDescent="0.25">
      <c r="A22" s="517" t="s">
        <v>455</v>
      </c>
      <c r="B22" s="484">
        <v>2548588</v>
      </c>
      <c r="C22" s="513">
        <v>15529806</v>
      </c>
      <c r="D22" s="514">
        <f t="shared" si="0"/>
        <v>5.0934941230202764</v>
      </c>
      <c r="E22" s="484">
        <v>35899974</v>
      </c>
      <c r="F22" s="513">
        <v>33620902</v>
      </c>
      <c r="G22" s="514">
        <f t="shared" si="1"/>
        <v>-6.3483945698679323E-2</v>
      </c>
      <c r="H22" s="515">
        <f t="shared" si="2"/>
        <v>7.1300988649144305E-3</v>
      </c>
    </row>
    <row r="23" spans="1:8" s="491" customFormat="1" ht="14.25" customHeight="1" x14ac:dyDescent="0.25">
      <c r="A23" s="517" t="s">
        <v>424</v>
      </c>
      <c r="B23" s="484">
        <v>3257483</v>
      </c>
      <c r="C23" s="513">
        <v>4283251</v>
      </c>
      <c r="D23" s="514">
        <f t="shared" si="0"/>
        <v>0.31489588740754759</v>
      </c>
      <c r="E23" s="484">
        <v>20319588</v>
      </c>
      <c r="F23" s="513">
        <v>19639653</v>
      </c>
      <c r="G23" s="514">
        <f t="shared" si="1"/>
        <v>-3.3462046572991566E-2</v>
      </c>
      <c r="H23" s="515">
        <f t="shared" si="2"/>
        <v>4.1650479086674502E-3</v>
      </c>
    </row>
    <row r="24" spans="1:8" s="491" customFormat="1" ht="14.25" customHeight="1" x14ac:dyDescent="0.25">
      <c r="A24" s="517" t="s">
        <v>451</v>
      </c>
      <c r="B24" s="484">
        <v>151709</v>
      </c>
      <c r="C24" s="513">
        <v>528517</v>
      </c>
      <c r="D24" s="514">
        <f t="shared" si="0"/>
        <v>2.4837550837458555</v>
      </c>
      <c r="E24" s="484">
        <v>3877074</v>
      </c>
      <c r="F24" s="513">
        <v>3602842</v>
      </c>
      <c r="G24" s="514">
        <f t="shared" si="1"/>
        <v>-7.0731690960760596E-2</v>
      </c>
      <c r="H24" s="518">
        <f t="shared" si="2"/>
        <v>7.6406693831908604E-4</v>
      </c>
    </row>
    <row r="25" spans="1:8" s="491" customFormat="1" ht="14.25" customHeight="1" x14ac:dyDescent="0.25">
      <c r="A25" s="517" t="s">
        <v>437</v>
      </c>
      <c r="B25" s="484">
        <v>15506</v>
      </c>
      <c r="C25" s="513">
        <v>123140</v>
      </c>
      <c r="D25" s="514">
        <f t="shared" si="0"/>
        <v>6.9414420224429252</v>
      </c>
      <c r="E25" s="484">
        <v>167161</v>
      </c>
      <c r="F25" s="513">
        <v>391005</v>
      </c>
      <c r="G25" s="514">
        <f t="shared" si="1"/>
        <v>1.3390922523794426</v>
      </c>
      <c r="H25" s="518">
        <f t="shared" si="2"/>
        <v>8.2921758216833883E-5</v>
      </c>
    </row>
    <row r="26" spans="1:8" s="491" customFormat="1" ht="14.25" customHeight="1" x14ac:dyDescent="0.25">
      <c r="A26" s="517" t="s">
        <v>431</v>
      </c>
      <c r="B26" s="484">
        <v>22850</v>
      </c>
      <c r="C26" s="513">
        <v>14758</v>
      </c>
      <c r="D26" s="514">
        <f t="shared" si="0"/>
        <v>-0.35413566739606128</v>
      </c>
      <c r="E26" s="484">
        <v>351225</v>
      </c>
      <c r="F26" s="513">
        <v>241245</v>
      </c>
      <c r="G26" s="514">
        <f t="shared" si="1"/>
        <v>-0.31313260730301085</v>
      </c>
      <c r="H26" s="518">
        <f t="shared" si="2"/>
        <v>5.116164642656767E-5</v>
      </c>
    </row>
    <row r="27" spans="1:8" s="491" customFormat="1" ht="14.25" customHeight="1" x14ac:dyDescent="0.25">
      <c r="A27" s="517" t="s">
        <v>597</v>
      </c>
      <c r="B27" s="484">
        <v>0</v>
      </c>
      <c r="C27" s="513">
        <v>9311</v>
      </c>
      <c r="D27" s="514" t="s">
        <v>391</v>
      </c>
      <c r="E27" s="484">
        <v>88070</v>
      </c>
      <c r="F27" s="513">
        <v>14241</v>
      </c>
      <c r="G27" s="514">
        <f t="shared" si="1"/>
        <v>-0.83829908027705236</v>
      </c>
      <c r="H27" s="519">
        <f t="shared" si="2"/>
        <v>3.0201372329405798E-6</v>
      </c>
    </row>
    <row r="28" spans="1:8" s="491" customFormat="1" ht="14.25" customHeight="1" x14ac:dyDescent="0.25">
      <c r="A28" s="517" t="s">
        <v>430</v>
      </c>
      <c r="B28" s="484">
        <v>0</v>
      </c>
      <c r="C28" s="513">
        <v>2000</v>
      </c>
      <c r="D28" s="514" t="s">
        <v>391</v>
      </c>
      <c r="E28" s="484">
        <v>0</v>
      </c>
      <c r="F28" s="513">
        <v>10500</v>
      </c>
      <c r="G28" s="514" t="s">
        <v>391</v>
      </c>
      <c r="H28" s="519">
        <f t="shared" si="2"/>
        <v>2.2267706583720305E-6</v>
      </c>
    </row>
    <row r="29" spans="1:8" s="491" customFormat="1" ht="14.25" customHeight="1" x14ac:dyDescent="0.25">
      <c r="A29" s="517" t="s">
        <v>427</v>
      </c>
      <c r="B29" s="484">
        <v>0</v>
      </c>
      <c r="C29" s="513">
        <v>0</v>
      </c>
      <c r="D29" s="514" t="s">
        <v>407</v>
      </c>
      <c r="E29" s="484">
        <v>0</v>
      </c>
      <c r="F29" s="513">
        <v>5350</v>
      </c>
      <c r="G29" s="514" t="s">
        <v>391</v>
      </c>
      <c r="H29" s="520">
        <f t="shared" si="2"/>
        <v>1.1345926687895584E-6</v>
      </c>
    </row>
    <row r="30" spans="1:8" s="506" customFormat="1" ht="14.25" customHeight="1" thickBot="1" x14ac:dyDescent="0.3">
      <c r="A30" s="532" t="s">
        <v>0</v>
      </c>
      <c r="B30" s="533">
        <f>+SUM(B7:B29)</f>
        <v>734155865</v>
      </c>
      <c r="C30" s="534">
        <f>+SUM(C7:C29)</f>
        <v>713007124</v>
      </c>
      <c r="D30" s="535">
        <f>C30/B30-1</f>
        <v>-2.8806881492392633E-2</v>
      </c>
      <c r="E30" s="533">
        <f>+SUM(E7:E29)</f>
        <v>5234590336</v>
      </c>
      <c r="F30" s="534">
        <f>+SUM(F7:F29)</f>
        <v>4715348642</v>
      </c>
      <c r="G30" s="535">
        <f>F30/E30-1</f>
        <v>-9.919433244450937E-2</v>
      </c>
      <c r="H30" s="536">
        <f>SUM(H7:H29)</f>
        <v>1</v>
      </c>
    </row>
    <row r="31" spans="1:8" s="491" customFormat="1" ht="14.25" customHeight="1" x14ac:dyDescent="0.25">
      <c r="B31" s="521"/>
      <c r="C31" s="521"/>
      <c r="D31" s="500"/>
      <c r="E31" s="521"/>
      <c r="F31" s="521"/>
      <c r="G31" s="500"/>
      <c r="H31" s="521"/>
    </row>
    <row r="32" spans="1:8" s="506" customFormat="1" ht="14.25" customHeight="1" thickBot="1" x14ac:dyDescent="0.3">
      <c r="A32" s="503" t="s">
        <v>607</v>
      </c>
      <c r="B32" s="491"/>
      <c r="C32" s="491"/>
      <c r="D32" s="500"/>
      <c r="E32" s="491"/>
      <c r="F32" s="491"/>
      <c r="G32" s="500"/>
      <c r="H32" s="500"/>
    </row>
    <row r="33" spans="1:9" s="506" customFormat="1" ht="14.25" customHeight="1" thickBot="1" x14ac:dyDescent="0.3">
      <c r="A33" s="491"/>
      <c r="B33" s="954" t="s">
        <v>836</v>
      </c>
      <c r="C33" s="955"/>
      <c r="D33" s="955"/>
      <c r="E33" s="954" t="s">
        <v>837</v>
      </c>
      <c r="F33" s="955"/>
      <c r="G33" s="955"/>
      <c r="H33" s="505"/>
    </row>
    <row r="34" spans="1:9" s="491" customFormat="1" ht="14.25" customHeight="1" thickBot="1" x14ac:dyDescent="0.3">
      <c r="A34" s="522" t="s">
        <v>608</v>
      </c>
      <c r="B34" s="508">
        <v>2022</v>
      </c>
      <c r="C34" s="509">
        <v>2023</v>
      </c>
      <c r="D34" s="510" t="s">
        <v>560</v>
      </c>
      <c r="E34" s="508">
        <v>2022</v>
      </c>
      <c r="F34" s="509">
        <v>2023</v>
      </c>
      <c r="G34" s="510" t="s">
        <v>560</v>
      </c>
      <c r="H34" s="511" t="s">
        <v>562</v>
      </c>
    </row>
    <row r="35" spans="1:9" s="491" customFormat="1" ht="14.25" customHeight="1" x14ac:dyDescent="0.25">
      <c r="A35" s="523" t="s">
        <v>564</v>
      </c>
      <c r="B35" s="524">
        <v>64926609</v>
      </c>
      <c r="C35" s="525">
        <v>112098794</v>
      </c>
      <c r="D35" s="482">
        <f>C35/B35-1</f>
        <v>0.7265462608712554</v>
      </c>
      <c r="E35" s="524">
        <v>459082121</v>
      </c>
      <c r="F35" s="525">
        <v>628398078</v>
      </c>
      <c r="G35" s="482">
        <f t="shared" ref="G35:G85" si="3">F35/E35-1</f>
        <v>0.36881409502767371</v>
      </c>
      <c r="H35" s="485">
        <f t="shared" ref="H35:H85" si="4">+F35/$F$86</f>
        <v>0.13326651446359797</v>
      </c>
      <c r="I35" s="526"/>
    </row>
    <row r="36" spans="1:9" s="491" customFormat="1" ht="14.25" customHeight="1" x14ac:dyDescent="0.25">
      <c r="A36" s="523" t="s">
        <v>566</v>
      </c>
      <c r="B36" s="524">
        <v>103119312</v>
      </c>
      <c r="C36" s="525">
        <v>18640278</v>
      </c>
      <c r="D36" s="482">
        <f t="shared" ref="D36:D85" si="5">C36/B36-1</f>
        <v>-0.81923581879599816</v>
      </c>
      <c r="E36" s="524">
        <v>1067239707</v>
      </c>
      <c r="F36" s="525">
        <v>390613868</v>
      </c>
      <c r="G36" s="482">
        <f t="shared" si="3"/>
        <v>-0.63399612529596405</v>
      </c>
      <c r="H36" s="485">
        <f t="shared" si="4"/>
        <v>8.2838809525295751E-2</v>
      </c>
      <c r="I36" s="526"/>
    </row>
    <row r="37" spans="1:9" s="491" customFormat="1" ht="14.25" customHeight="1" x14ac:dyDescent="0.25">
      <c r="A37" s="523" t="s">
        <v>565</v>
      </c>
      <c r="B37" s="524">
        <v>67795723</v>
      </c>
      <c r="C37" s="525">
        <v>40596602</v>
      </c>
      <c r="D37" s="482">
        <f t="shared" si="5"/>
        <v>-0.4011922846519389</v>
      </c>
      <c r="E37" s="524">
        <v>350463606</v>
      </c>
      <c r="F37" s="525">
        <v>338053857</v>
      </c>
      <c r="G37" s="482">
        <f t="shared" si="3"/>
        <v>-3.5409522665243554E-2</v>
      </c>
      <c r="H37" s="485">
        <f t="shared" si="4"/>
        <v>7.1692229496866114E-2</v>
      </c>
      <c r="I37" s="526"/>
    </row>
    <row r="38" spans="1:9" s="491" customFormat="1" ht="14.25" customHeight="1" x14ac:dyDescent="0.25">
      <c r="A38" s="523" t="s">
        <v>573</v>
      </c>
      <c r="B38" s="524">
        <v>90649789</v>
      </c>
      <c r="C38" s="525">
        <v>47970849</v>
      </c>
      <c r="D38" s="482">
        <f t="shared" si="5"/>
        <v>-0.47081124480058079</v>
      </c>
      <c r="E38" s="524">
        <v>422444623</v>
      </c>
      <c r="F38" s="525">
        <v>306620374</v>
      </c>
      <c r="G38" s="482">
        <f t="shared" si="3"/>
        <v>-0.27417617054152921</v>
      </c>
      <c r="H38" s="485">
        <f t="shared" si="4"/>
        <v>6.502602400783411E-2</v>
      </c>
    </row>
    <row r="39" spans="1:9" s="491" customFormat="1" ht="14.25" customHeight="1" x14ac:dyDescent="0.25">
      <c r="A39" s="523" t="s">
        <v>563</v>
      </c>
      <c r="B39" s="524">
        <v>40630619</v>
      </c>
      <c r="C39" s="525">
        <v>34113301</v>
      </c>
      <c r="D39" s="482">
        <f t="shared" si="5"/>
        <v>-0.16040410312232756</v>
      </c>
      <c r="E39" s="524">
        <v>224113354</v>
      </c>
      <c r="F39" s="525">
        <v>296790333</v>
      </c>
      <c r="G39" s="482">
        <f t="shared" si="3"/>
        <v>0.32428669556210377</v>
      </c>
      <c r="H39" s="485">
        <f t="shared" si="4"/>
        <v>6.2941333829796595E-2</v>
      </c>
    </row>
    <row r="40" spans="1:9" s="491" customFormat="1" ht="14.25" customHeight="1" x14ac:dyDescent="0.25">
      <c r="A40" s="523" t="s">
        <v>594</v>
      </c>
      <c r="B40" s="524">
        <v>40182706</v>
      </c>
      <c r="C40" s="525">
        <v>51302885</v>
      </c>
      <c r="D40" s="482">
        <f t="shared" si="5"/>
        <v>0.27674042161321832</v>
      </c>
      <c r="E40" s="524">
        <v>181372599</v>
      </c>
      <c r="F40" s="525">
        <v>260256314</v>
      </c>
      <c r="G40" s="482">
        <f t="shared" si="3"/>
        <v>0.43492630879706362</v>
      </c>
      <c r="H40" s="485">
        <f t="shared" si="4"/>
        <v>5.5193440349643609E-2</v>
      </c>
    </row>
    <row r="41" spans="1:9" s="491" customFormat="1" ht="14.25" customHeight="1" x14ac:dyDescent="0.25">
      <c r="A41" s="523" t="s">
        <v>567</v>
      </c>
      <c r="B41" s="524">
        <v>26636578</v>
      </c>
      <c r="C41" s="525">
        <v>43878472</v>
      </c>
      <c r="D41" s="482">
        <f t="shared" si="5"/>
        <v>0.6473013913423864</v>
      </c>
      <c r="E41" s="524">
        <v>219334123</v>
      </c>
      <c r="F41" s="525">
        <v>241152091</v>
      </c>
      <c r="G41" s="482">
        <f t="shared" si="3"/>
        <v>9.947366010167058E-2</v>
      </c>
      <c r="H41" s="485">
        <f t="shared" si="4"/>
        <v>5.1141942899415413E-2</v>
      </c>
    </row>
    <row r="42" spans="1:9" s="491" customFormat="1" ht="14.25" customHeight="1" x14ac:dyDescent="0.25">
      <c r="A42" s="523" t="s">
        <v>580</v>
      </c>
      <c r="B42" s="524">
        <v>16487384</v>
      </c>
      <c r="C42" s="525">
        <v>35969588</v>
      </c>
      <c r="D42" s="482">
        <f t="shared" si="5"/>
        <v>1.181643127860672</v>
      </c>
      <c r="E42" s="524">
        <v>113030996</v>
      </c>
      <c r="F42" s="525">
        <v>182290821</v>
      </c>
      <c r="G42" s="482">
        <f t="shared" si="3"/>
        <v>0.6127507272429944</v>
      </c>
      <c r="H42" s="485">
        <f t="shared" si="4"/>
        <v>3.865903347555695E-2</v>
      </c>
    </row>
    <row r="43" spans="1:9" s="491" customFormat="1" ht="14.25" customHeight="1" x14ac:dyDescent="0.25">
      <c r="A43" s="523" t="s">
        <v>569</v>
      </c>
      <c r="B43" s="524">
        <v>31999932</v>
      </c>
      <c r="C43" s="525">
        <v>54656410</v>
      </c>
      <c r="D43" s="482">
        <f t="shared" si="5"/>
        <v>0.7080164420349393</v>
      </c>
      <c r="E43" s="524">
        <v>116764275</v>
      </c>
      <c r="F43" s="525">
        <v>158767291</v>
      </c>
      <c r="G43" s="482">
        <f t="shared" si="3"/>
        <v>0.35972489016867537</v>
      </c>
      <c r="H43" s="485">
        <f t="shared" si="4"/>
        <v>3.3670318581715597E-2</v>
      </c>
    </row>
    <row r="44" spans="1:9" s="491" customFormat="1" ht="14.25" customHeight="1" x14ac:dyDescent="0.25">
      <c r="A44" s="523" t="s">
        <v>568</v>
      </c>
      <c r="B44" s="524">
        <v>23577616</v>
      </c>
      <c r="C44" s="525">
        <v>17926466</v>
      </c>
      <c r="D44" s="482">
        <f t="shared" si="5"/>
        <v>-0.23968284155616071</v>
      </c>
      <c r="E44" s="524">
        <v>182910939</v>
      </c>
      <c r="F44" s="525">
        <v>150154568</v>
      </c>
      <c r="G44" s="482">
        <f t="shared" si="3"/>
        <v>-0.17908371789617239</v>
      </c>
      <c r="H44" s="485">
        <f t="shared" si="4"/>
        <v>3.1843789165993126E-2</v>
      </c>
    </row>
    <row r="45" spans="1:9" s="491" customFormat="1" ht="14.25" customHeight="1" x14ac:dyDescent="0.25">
      <c r="A45" s="523" t="s">
        <v>574</v>
      </c>
      <c r="B45" s="524">
        <v>10257331</v>
      </c>
      <c r="C45" s="525">
        <v>13582246</v>
      </c>
      <c r="D45" s="482">
        <f t="shared" si="5"/>
        <v>0.32415011273400451</v>
      </c>
      <c r="E45" s="524">
        <v>108537447</v>
      </c>
      <c r="F45" s="525">
        <v>131291771</v>
      </c>
      <c r="G45" s="482">
        <f t="shared" si="3"/>
        <v>0.20964491637618865</v>
      </c>
      <c r="H45" s="485">
        <f t="shared" si="4"/>
        <v>2.7843491747476176E-2</v>
      </c>
    </row>
    <row r="46" spans="1:9" s="491" customFormat="1" ht="14.25" customHeight="1" x14ac:dyDescent="0.25">
      <c r="A46" s="523" t="s">
        <v>570</v>
      </c>
      <c r="B46" s="524">
        <v>25157894</v>
      </c>
      <c r="C46" s="525">
        <v>24759411</v>
      </c>
      <c r="D46" s="482">
        <f t="shared" si="5"/>
        <v>-1.5839282890690254E-2</v>
      </c>
      <c r="E46" s="524">
        <v>157695570</v>
      </c>
      <c r="F46" s="525">
        <v>114423959</v>
      </c>
      <c r="G46" s="482">
        <f t="shared" si="3"/>
        <v>-0.27439966132212845</v>
      </c>
      <c r="H46" s="485">
        <f t="shared" si="4"/>
        <v>2.4266277572948972E-2</v>
      </c>
    </row>
    <row r="47" spans="1:9" s="491" customFormat="1" ht="14.25" customHeight="1" x14ac:dyDescent="0.25">
      <c r="A47" s="523" t="s">
        <v>581</v>
      </c>
      <c r="B47" s="524">
        <v>15781905</v>
      </c>
      <c r="C47" s="525">
        <v>12792354</v>
      </c>
      <c r="D47" s="482">
        <f t="shared" si="5"/>
        <v>-0.18942903280687595</v>
      </c>
      <c r="E47" s="524">
        <v>140178846</v>
      </c>
      <c r="F47" s="525">
        <v>110714117</v>
      </c>
      <c r="G47" s="482">
        <f t="shared" si="3"/>
        <v>-0.21019383338339082</v>
      </c>
      <c r="H47" s="485">
        <f t="shared" si="4"/>
        <v>2.3479518781254097E-2</v>
      </c>
    </row>
    <row r="48" spans="1:9" s="491" customFormat="1" ht="14.25" customHeight="1" x14ac:dyDescent="0.25">
      <c r="A48" s="523" t="s">
        <v>595</v>
      </c>
      <c r="B48" s="524">
        <v>24502691</v>
      </c>
      <c r="C48" s="525">
        <v>19883087</v>
      </c>
      <c r="D48" s="482">
        <f t="shared" si="5"/>
        <v>-0.18853455728597324</v>
      </c>
      <c r="E48" s="524">
        <v>169453900</v>
      </c>
      <c r="F48" s="525">
        <v>110648717</v>
      </c>
      <c r="G48" s="482">
        <f t="shared" si="3"/>
        <v>-0.3470276163605559</v>
      </c>
      <c r="H48" s="485">
        <f t="shared" si="4"/>
        <v>2.3465649181153379E-2</v>
      </c>
    </row>
    <row r="49" spans="1:11" s="491" customFormat="1" ht="14.25" customHeight="1" x14ac:dyDescent="0.25">
      <c r="A49" s="523" t="s">
        <v>571</v>
      </c>
      <c r="B49" s="524">
        <v>20728905</v>
      </c>
      <c r="C49" s="525">
        <v>15160396</v>
      </c>
      <c r="D49" s="482">
        <f t="shared" si="5"/>
        <v>-0.2686349809601617</v>
      </c>
      <c r="E49" s="524">
        <v>96451296</v>
      </c>
      <c r="F49" s="525">
        <v>104488486</v>
      </c>
      <c r="G49" s="482">
        <f t="shared" si="3"/>
        <v>8.3328999539829862E-2</v>
      </c>
      <c r="H49" s="485">
        <f t="shared" si="4"/>
        <v>2.2159228072620638E-2</v>
      </c>
    </row>
    <row r="50" spans="1:11" s="491" customFormat="1" ht="14.25" customHeight="1" x14ac:dyDescent="0.25">
      <c r="A50" s="523" t="s">
        <v>578</v>
      </c>
      <c r="B50" s="524">
        <v>8661100</v>
      </c>
      <c r="C50" s="525">
        <v>11176281</v>
      </c>
      <c r="D50" s="482">
        <f t="shared" si="5"/>
        <v>0.29039971828058797</v>
      </c>
      <c r="E50" s="524">
        <v>90854599</v>
      </c>
      <c r="F50" s="525">
        <v>84517748</v>
      </c>
      <c r="G50" s="482">
        <f t="shared" si="3"/>
        <v>-6.9747168219849831E-2</v>
      </c>
      <c r="H50" s="485">
        <f t="shared" si="4"/>
        <v>1.7923965843626797E-2</v>
      </c>
    </row>
    <row r="51" spans="1:11" s="491" customFormat="1" ht="14.25" customHeight="1" x14ac:dyDescent="0.25">
      <c r="A51" s="523" t="s">
        <v>583</v>
      </c>
      <c r="B51" s="524">
        <v>9146957</v>
      </c>
      <c r="C51" s="525">
        <v>21227032</v>
      </c>
      <c r="D51" s="482">
        <f t="shared" si="5"/>
        <v>1.3206659876065889</v>
      </c>
      <c r="E51" s="524">
        <v>36739271</v>
      </c>
      <c r="F51" s="525">
        <v>69054007</v>
      </c>
      <c r="G51" s="482">
        <f t="shared" si="3"/>
        <v>0.87956933059450204</v>
      </c>
      <c r="H51" s="485">
        <f t="shared" si="4"/>
        <v>1.4644517774344458E-2</v>
      </c>
    </row>
    <row r="52" spans="1:11" s="491" customFormat="1" ht="14.25" customHeight="1" x14ac:dyDescent="0.25">
      <c r="A52" s="523" t="s">
        <v>572</v>
      </c>
      <c r="B52" s="524">
        <v>5421009</v>
      </c>
      <c r="C52" s="525">
        <v>8152290</v>
      </c>
      <c r="D52" s="482">
        <f t="shared" si="5"/>
        <v>0.50383258909918793</v>
      </c>
      <c r="E52" s="524">
        <v>33743499</v>
      </c>
      <c r="F52" s="525">
        <v>54712557</v>
      </c>
      <c r="G52" s="482">
        <f t="shared" si="3"/>
        <v>0.62142512251026494</v>
      </c>
      <c r="H52" s="485">
        <f t="shared" si="4"/>
        <v>1.1603077768772119E-2</v>
      </c>
    </row>
    <row r="53" spans="1:11" s="491" customFormat="1" ht="14.25" customHeight="1" x14ac:dyDescent="0.25">
      <c r="A53" s="523" t="s">
        <v>582</v>
      </c>
      <c r="B53" s="524">
        <v>5550220</v>
      </c>
      <c r="C53" s="525">
        <v>6795133</v>
      </c>
      <c r="D53" s="482">
        <f t="shared" si="5"/>
        <v>0.22429975748709063</v>
      </c>
      <c r="E53" s="524">
        <v>49131130</v>
      </c>
      <c r="F53" s="525">
        <v>53107423</v>
      </c>
      <c r="G53" s="482">
        <f t="shared" si="3"/>
        <v>8.0932252117954517E-2</v>
      </c>
      <c r="H53" s="485">
        <f t="shared" si="4"/>
        <v>1.1262671550300182E-2</v>
      </c>
    </row>
    <row r="54" spans="1:11" s="491" customFormat="1" ht="14.25" customHeight="1" x14ac:dyDescent="0.25">
      <c r="A54" s="523" t="s">
        <v>588</v>
      </c>
      <c r="B54" s="524">
        <v>4271063</v>
      </c>
      <c r="C54" s="525">
        <v>3671609</v>
      </c>
      <c r="D54" s="482">
        <f t="shared" si="5"/>
        <v>-0.14035241343899629</v>
      </c>
      <c r="E54" s="524">
        <v>34409297</v>
      </c>
      <c r="F54" s="525">
        <v>52210490</v>
      </c>
      <c r="G54" s="482">
        <f t="shared" si="3"/>
        <v>0.51733672443235323</v>
      </c>
      <c r="H54" s="485">
        <f t="shared" si="4"/>
        <v>1.1072455922973935E-2</v>
      </c>
    </row>
    <row r="55" spans="1:11" s="491" customFormat="1" ht="14.25" customHeight="1" x14ac:dyDescent="0.25">
      <c r="A55" s="523" t="s">
        <v>577</v>
      </c>
      <c r="B55" s="524">
        <v>4641239</v>
      </c>
      <c r="C55" s="525">
        <v>2166536</v>
      </c>
      <c r="D55" s="482">
        <f t="shared" si="5"/>
        <v>-0.53319878592763703</v>
      </c>
      <c r="E55" s="524">
        <v>45863797</v>
      </c>
      <c r="F55" s="525">
        <v>51311247</v>
      </c>
      <c r="G55" s="482">
        <f t="shared" si="3"/>
        <v>0.11877450966390768</v>
      </c>
      <c r="H55" s="485">
        <f t="shared" si="4"/>
        <v>1.0881750406102845E-2</v>
      </c>
    </row>
    <row r="56" spans="1:11" s="491" customFormat="1" ht="14.25" customHeight="1" x14ac:dyDescent="0.25">
      <c r="A56" s="523" t="s">
        <v>579</v>
      </c>
      <c r="B56" s="524">
        <v>6792709</v>
      </c>
      <c r="C56" s="525">
        <v>4701965</v>
      </c>
      <c r="D56" s="482">
        <f t="shared" si="5"/>
        <v>-0.30779236973054491</v>
      </c>
      <c r="E56" s="524">
        <v>42361092</v>
      </c>
      <c r="F56" s="525">
        <v>41934822</v>
      </c>
      <c r="G56" s="482">
        <f t="shared" si="3"/>
        <v>-1.0062771752909483E-2</v>
      </c>
      <c r="H56" s="485">
        <f t="shared" si="4"/>
        <v>8.8932601136813248E-3</v>
      </c>
    </row>
    <row r="57" spans="1:11" s="491" customFormat="1" ht="14.25" customHeight="1" x14ac:dyDescent="0.25">
      <c r="A57" s="523" t="s">
        <v>591</v>
      </c>
      <c r="B57" s="524">
        <v>2781974</v>
      </c>
      <c r="C57" s="525">
        <v>7724784</v>
      </c>
      <c r="D57" s="482">
        <f t="shared" si="5"/>
        <v>1.7767276042119731</v>
      </c>
      <c r="E57" s="524">
        <v>15021834</v>
      </c>
      <c r="F57" s="525">
        <v>37240089</v>
      </c>
      <c r="G57" s="482">
        <f t="shared" si="3"/>
        <v>1.4790640743334005</v>
      </c>
      <c r="H57" s="485">
        <f t="shared" si="4"/>
        <v>7.8976321428917157E-3</v>
      </c>
    </row>
    <row r="58" spans="1:11" s="491" customFormat="1" ht="14.25" customHeight="1" x14ac:dyDescent="0.25">
      <c r="A58" s="523" t="s">
        <v>584</v>
      </c>
      <c r="B58" s="524">
        <v>8414122</v>
      </c>
      <c r="C58" s="525">
        <v>5184308</v>
      </c>
      <c r="D58" s="482">
        <f t="shared" si="5"/>
        <v>-0.38385633105866546</v>
      </c>
      <c r="E58" s="524">
        <v>55158394</v>
      </c>
      <c r="F58" s="525">
        <v>33426096</v>
      </c>
      <c r="G58" s="482">
        <f t="shared" si="3"/>
        <v>-0.39399801959426162</v>
      </c>
      <c r="H58" s="485">
        <f t="shared" si="4"/>
        <v>7.0887856949263519E-3</v>
      </c>
    </row>
    <row r="59" spans="1:11" s="491" customFormat="1" ht="14.25" customHeight="1" x14ac:dyDescent="0.25">
      <c r="A59" s="523" t="s">
        <v>575</v>
      </c>
      <c r="B59" s="524">
        <v>3836524</v>
      </c>
      <c r="C59" s="525">
        <v>2844797</v>
      </c>
      <c r="D59" s="482">
        <f t="shared" si="5"/>
        <v>-0.25849623252715215</v>
      </c>
      <c r="E59" s="524">
        <v>43076177</v>
      </c>
      <c r="F59" s="525">
        <v>33168628</v>
      </c>
      <c r="G59" s="482">
        <f t="shared" si="3"/>
        <v>-0.23000065674351744</v>
      </c>
      <c r="H59" s="485">
        <f t="shared" si="4"/>
        <v>7.0341835817959017E-3</v>
      </c>
    </row>
    <row r="60" spans="1:11" s="491" customFormat="1" ht="14.25" customHeight="1" x14ac:dyDescent="0.25">
      <c r="A60" s="523" t="s">
        <v>612</v>
      </c>
      <c r="B60" s="524">
        <v>2395603</v>
      </c>
      <c r="C60" s="525">
        <v>15475255</v>
      </c>
      <c r="D60" s="482">
        <f t="shared" si="5"/>
        <v>5.4598579146878681</v>
      </c>
      <c r="E60" s="524">
        <v>34253630</v>
      </c>
      <c r="F60" s="525">
        <v>32731110</v>
      </c>
      <c r="G60" s="482">
        <f t="shared" si="3"/>
        <v>-4.4448427801666579E-2</v>
      </c>
      <c r="H60" s="485">
        <f t="shared" si="4"/>
        <v>6.9413976537092718E-3</v>
      </c>
    </row>
    <row r="61" spans="1:11" s="491" customFormat="1" ht="14.25" customHeight="1" x14ac:dyDescent="0.25">
      <c r="A61" s="523" t="s">
        <v>576</v>
      </c>
      <c r="B61" s="524">
        <v>2056197</v>
      </c>
      <c r="C61" s="525">
        <v>3052827</v>
      </c>
      <c r="D61" s="482">
        <f t="shared" si="5"/>
        <v>0.48469577574522282</v>
      </c>
      <c r="E61" s="524">
        <v>32019807</v>
      </c>
      <c r="F61" s="525">
        <v>29198775</v>
      </c>
      <c r="G61" s="482">
        <f t="shared" si="3"/>
        <v>-8.8102717171280931E-2</v>
      </c>
      <c r="H61" s="485">
        <f t="shared" si="4"/>
        <v>6.1922833743244558E-3</v>
      </c>
    </row>
    <row r="62" spans="1:11" s="491" customFormat="1" ht="14.25" customHeight="1" x14ac:dyDescent="0.25">
      <c r="A62" s="527" t="s">
        <v>609</v>
      </c>
      <c r="B62" s="524">
        <v>3085013</v>
      </c>
      <c r="C62" s="525">
        <v>3054811</v>
      </c>
      <c r="D62" s="482">
        <f t="shared" si="5"/>
        <v>-9.7899101235553454E-3</v>
      </c>
      <c r="E62" s="524">
        <v>27506344</v>
      </c>
      <c r="F62" s="525">
        <v>26807769</v>
      </c>
      <c r="G62" s="482">
        <f t="shared" si="3"/>
        <v>-2.5396868446057375E-2</v>
      </c>
      <c r="H62" s="485">
        <f t="shared" si="4"/>
        <v>5.6852146119633629E-3</v>
      </c>
    </row>
    <row r="63" spans="1:11" s="491" customFormat="1" ht="14.25" customHeight="1" x14ac:dyDescent="0.25">
      <c r="A63" s="523" t="s">
        <v>610</v>
      </c>
      <c r="B63" s="524">
        <v>1423206</v>
      </c>
      <c r="C63" s="525">
        <v>1128108</v>
      </c>
      <c r="D63" s="482">
        <f t="shared" si="5"/>
        <v>-0.2073473551966476</v>
      </c>
      <c r="E63" s="524">
        <v>25170372</v>
      </c>
      <c r="F63" s="525">
        <v>24478471</v>
      </c>
      <c r="G63" s="482">
        <f t="shared" si="3"/>
        <v>-2.7488707755292663E-2</v>
      </c>
      <c r="H63" s="485">
        <f t="shared" si="4"/>
        <v>5.1912324747248242E-3</v>
      </c>
      <c r="K63" s="528"/>
    </row>
    <row r="64" spans="1:11" s="491" customFormat="1" ht="14.25" customHeight="1" x14ac:dyDescent="0.25">
      <c r="A64" s="523" t="s">
        <v>613</v>
      </c>
      <c r="B64" s="524">
        <v>3439443</v>
      </c>
      <c r="C64" s="525">
        <v>2955267</v>
      </c>
      <c r="D64" s="482">
        <f t="shared" si="5"/>
        <v>-0.14077163075532872</v>
      </c>
      <c r="E64" s="524">
        <v>28367207</v>
      </c>
      <c r="F64" s="525">
        <v>23493002</v>
      </c>
      <c r="G64" s="482">
        <f t="shared" si="3"/>
        <v>-0.17182534043622977</v>
      </c>
      <c r="H64" s="485">
        <f t="shared" si="4"/>
        <v>4.982240717207184E-3</v>
      </c>
    </row>
    <row r="65" spans="1:9" s="491" customFormat="1" ht="14.25" customHeight="1" x14ac:dyDescent="0.25">
      <c r="A65" s="523" t="s">
        <v>590</v>
      </c>
      <c r="B65" s="524">
        <v>4926135</v>
      </c>
      <c r="C65" s="525">
        <v>6022759</v>
      </c>
      <c r="D65" s="482">
        <f t="shared" si="5"/>
        <v>0.22261346877420118</v>
      </c>
      <c r="E65" s="524">
        <v>18148540</v>
      </c>
      <c r="F65" s="525">
        <v>21952638</v>
      </c>
      <c r="G65" s="482">
        <f t="shared" si="3"/>
        <v>0.20960903742119208</v>
      </c>
      <c r="H65" s="485">
        <f t="shared" si="4"/>
        <v>4.6555704925964623E-3</v>
      </c>
    </row>
    <row r="66" spans="1:9" s="491" customFormat="1" ht="14.25" customHeight="1" x14ac:dyDescent="0.25">
      <c r="A66" s="523" t="s">
        <v>838</v>
      </c>
      <c r="B66" s="524">
        <v>0</v>
      </c>
      <c r="C66" s="525">
        <v>1358525</v>
      </c>
      <c r="D66" s="482" t="s">
        <v>391</v>
      </c>
      <c r="E66" s="524">
        <v>236244</v>
      </c>
      <c r="F66" s="525">
        <v>21806094</v>
      </c>
      <c r="G66" s="482" t="s">
        <v>391</v>
      </c>
      <c r="H66" s="485">
        <f t="shared" si="4"/>
        <v>4.6244924088478462E-3</v>
      </c>
    </row>
    <row r="67" spans="1:9" s="491" customFormat="1" ht="14.25" customHeight="1" x14ac:dyDescent="0.25">
      <c r="A67" s="523" t="s">
        <v>618</v>
      </c>
      <c r="B67" s="524">
        <v>1845366</v>
      </c>
      <c r="C67" s="525">
        <v>3550420</v>
      </c>
      <c r="D67" s="482">
        <f t="shared" si="5"/>
        <v>0.92396521882379967</v>
      </c>
      <c r="E67" s="524">
        <v>12636133</v>
      </c>
      <c r="F67" s="525">
        <v>20659603</v>
      </c>
      <c r="G67" s="482">
        <f t="shared" si="3"/>
        <v>0.63496245251612971</v>
      </c>
      <c r="H67" s="485">
        <f t="shared" si="4"/>
        <v>4.3813521689537883E-3</v>
      </c>
    </row>
    <row r="68" spans="1:9" s="491" customFormat="1" ht="14.25" customHeight="1" x14ac:dyDescent="0.25">
      <c r="A68" s="523" t="s">
        <v>611</v>
      </c>
      <c r="B68" s="524">
        <v>1535588</v>
      </c>
      <c r="C68" s="525">
        <v>1328889</v>
      </c>
      <c r="D68" s="482">
        <f t="shared" si="5"/>
        <v>-0.1346057666509507</v>
      </c>
      <c r="E68" s="524">
        <v>27543433</v>
      </c>
      <c r="F68" s="525">
        <v>19610712</v>
      </c>
      <c r="G68" s="482">
        <f t="shared" si="3"/>
        <v>-0.2880077076811739</v>
      </c>
      <c r="H68" s="485">
        <f t="shared" si="4"/>
        <v>4.1589102925127883E-3</v>
      </c>
    </row>
    <row r="69" spans="1:9" s="491" customFormat="1" ht="14.25" customHeight="1" x14ac:dyDescent="0.25">
      <c r="A69" s="523" t="s">
        <v>743</v>
      </c>
      <c r="B69" s="524">
        <v>4403037</v>
      </c>
      <c r="C69" s="525">
        <v>1344914</v>
      </c>
      <c r="D69" s="482">
        <f t="shared" si="5"/>
        <v>-0.69454855818835948</v>
      </c>
      <c r="E69" s="524">
        <v>4403037</v>
      </c>
      <c r="F69" s="525">
        <v>18667817</v>
      </c>
      <c r="G69" s="482">
        <f t="shared" si="3"/>
        <v>3.2397592843303382</v>
      </c>
      <c r="H69" s="485">
        <f t="shared" si="4"/>
        <v>3.9589473477579604E-3</v>
      </c>
    </row>
    <row r="70" spans="1:9" s="491" customFormat="1" ht="14.25" customHeight="1" x14ac:dyDescent="0.25">
      <c r="A70" s="523" t="s">
        <v>615</v>
      </c>
      <c r="B70" s="524">
        <v>2144054</v>
      </c>
      <c r="C70" s="525">
        <v>2925015</v>
      </c>
      <c r="D70" s="482">
        <f t="shared" si="5"/>
        <v>0.364245023679441</v>
      </c>
      <c r="E70" s="524">
        <v>22987456</v>
      </c>
      <c r="F70" s="525">
        <v>18654039</v>
      </c>
      <c r="G70" s="482">
        <f t="shared" si="3"/>
        <v>-0.18851224772328001</v>
      </c>
      <c r="H70" s="485">
        <f t="shared" si="4"/>
        <v>3.9560254005073844E-3</v>
      </c>
    </row>
    <row r="71" spans="1:9" s="491" customFormat="1" ht="14.25" customHeight="1" x14ac:dyDescent="0.25">
      <c r="A71" s="523" t="s">
        <v>587</v>
      </c>
      <c r="B71" s="524">
        <v>2546454</v>
      </c>
      <c r="C71" s="525">
        <v>1209632</v>
      </c>
      <c r="D71" s="482">
        <f t="shared" si="5"/>
        <v>-0.52497394415921117</v>
      </c>
      <c r="E71" s="524">
        <v>25686783</v>
      </c>
      <c r="F71" s="525">
        <v>18016726</v>
      </c>
      <c r="G71" s="482">
        <f t="shared" si="3"/>
        <v>-0.29859936139142063</v>
      </c>
      <c r="H71" s="485">
        <f t="shared" si="4"/>
        <v>3.8208682682598551E-3</v>
      </c>
    </row>
    <row r="72" spans="1:9" s="491" customFormat="1" ht="14.25" customHeight="1" x14ac:dyDescent="0.25">
      <c r="A72" s="523" t="s">
        <v>592</v>
      </c>
      <c r="B72" s="524">
        <v>1636635</v>
      </c>
      <c r="C72" s="525">
        <v>1470615</v>
      </c>
      <c r="D72" s="482">
        <f t="shared" si="5"/>
        <v>-0.10143984455911059</v>
      </c>
      <c r="E72" s="524">
        <v>19580159</v>
      </c>
      <c r="F72" s="525">
        <v>17846765</v>
      </c>
      <c r="G72" s="482">
        <f t="shared" si="3"/>
        <v>-8.8528086007881757E-2</v>
      </c>
      <c r="H72" s="485">
        <f t="shared" si="4"/>
        <v>3.7848240617962773E-3</v>
      </c>
    </row>
    <row r="73" spans="1:9" s="491" customFormat="1" ht="14.25" customHeight="1" x14ac:dyDescent="0.25">
      <c r="A73" s="523" t="s">
        <v>620</v>
      </c>
      <c r="B73" s="524">
        <v>3113564</v>
      </c>
      <c r="C73" s="525">
        <v>4053903</v>
      </c>
      <c r="D73" s="482">
        <f t="shared" si="5"/>
        <v>0.30201370519443316</v>
      </c>
      <c r="E73" s="524">
        <v>17104623</v>
      </c>
      <c r="F73" s="525">
        <v>17657858</v>
      </c>
      <c r="G73" s="482">
        <f t="shared" si="3"/>
        <v>3.2344179699254516E-2</v>
      </c>
      <c r="H73" s="485">
        <f t="shared" si="4"/>
        <v>3.7447619127714119E-3</v>
      </c>
    </row>
    <row r="74" spans="1:9" s="491" customFormat="1" ht="14.25" customHeight="1" x14ac:dyDescent="0.25">
      <c r="A74" s="523" t="s">
        <v>619</v>
      </c>
      <c r="B74" s="524">
        <v>1707158</v>
      </c>
      <c r="C74" s="525">
        <v>3217160</v>
      </c>
      <c r="D74" s="482">
        <f t="shared" si="5"/>
        <v>0.88451215411813089</v>
      </c>
      <c r="E74" s="524">
        <v>13193995</v>
      </c>
      <c r="F74" s="525">
        <v>17580938</v>
      </c>
      <c r="G74" s="482">
        <f t="shared" si="3"/>
        <v>0.33249542689685718</v>
      </c>
      <c r="H74" s="485">
        <f t="shared" si="4"/>
        <v>3.7284492271483665E-3</v>
      </c>
    </row>
    <row r="75" spans="1:9" s="491" customFormat="1" ht="14.25" customHeight="1" x14ac:dyDescent="0.25">
      <c r="A75" s="523" t="s">
        <v>614</v>
      </c>
      <c r="B75" s="524">
        <v>1522154</v>
      </c>
      <c r="C75" s="525">
        <v>765614</v>
      </c>
      <c r="D75" s="482">
        <f t="shared" si="5"/>
        <v>-0.49701935546600406</v>
      </c>
      <c r="E75" s="524">
        <v>16927538</v>
      </c>
      <c r="F75" s="525">
        <v>17316010</v>
      </c>
      <c r="G75" s="482">
        <f t="shared" si="3"/>
        <v>2.2949114041274088E-2</v>
      </c>
      <c r="H75" s="485">
        <f t="shared" si="4"/>
        <v>3.6722650464834916E-3</v>
      </c>
    </row>
    <row r="76" spans="1:9" s="491" customFormat="1" ht="14.25" customHeight="1" x14ac:dyDescent="0.25">
      <c r="A76" s="523" t="s">
        <v>617</v>
      </c>
      <c r="B76" s="524">
        <v>1124594</v>
      </c>
      <c r="C76" s="525">
        <v>1966426</v>
      </c>
      <c r="D76" s="482">
        <f t="shared" si="5"/>
        <v>0.74856525999605195</v>
      </c>
      <c r="E76" s="524">
        <v>12673575</v>
      </c>
      <c r="F76" s="525">
        <v>17096313</v>
      </c>
      <c r="G76" s="482">
        <f t="shared" si="3"/>
        <v>0.34897319817020844</v>
      </c>
      <c r="H76" s="485">
        <f t="shared" si="4"/>
        <v>3.6256731575946958E-3</v>
      </c>
    </row>
    <row r="77" spans="1:9" s="491" customFormat="1" ht="14.25" customHeight="1" x14ac:dyDescent="0.25">
      <c r="A77" s="523" t="s">
        <v>616</v>
      </c>
      <c r="B77" s="524">
        <v>1521674</v>
      </c>
      <c r="C77" s="525">
        <v>1400079</v>
      </c>
      <c r="D77" s="482">
        <f t="shared" si="5"/>
        <v>-7.9908705806894242E-2</v>
      </c>
      <c r="E77" s="524">
        <v>10910571</v>
      </c>
      <c r="F77" s="525">
        <v>16349841</v>
      </c>
      <c r="G77" s="482">
        <f t="shared" si="3"/>
        <v>0.49853211165575106</v>
      </c>
      <c r="H77" s="485">
        <f t="shared" si="4"/>
        <v>3.4673663055093352E-3</v>
      </c>
      <c r="I77" s="528"/>
    </row>
    <row r="78" spans="1:9" s="491" customFormat="1" ht="14.25" customHeight="1" x14ac:dyDescent="0.25">
      <c r="A78" s="523" t="s">
        <v>585</v>
      </c>
      <c r="B78" s="524">
        <v>-6719180</v>
      </c>
      <c r="C78" s="525">
        <v>5153748</v>
      </c>
      <c r="D78" s="482" t="s">
        <v>391</v>
      </c>
      <c r="E78" s="524">
        <v>53258060</v>
      </c>
      <c r="F78" s="525">
        <v>15647835</v>
      </c>
      <c r="G78" s="482">
        <f t="shared" si="3"/>
        <v>-0.70618841542482014</v>
      </c>
      <c r="H78" s="485">
        <f t="shared" si="4"/>
        <v>3.3184895090520861E-3</v>
      </c>
    </row>
    <row r="79" spans="1:9" s="491" customFormat="1" ht="14.25" customHeight="1" x14ac:dyDescent="0.25">
      <c r="A79" s="523" t="s">
        <v>593</v>
      </c>
      <c r="B79" s="524">
        <v>555103</v>
      </c>
      <c r="C79" s="525">
        <v>4414993</v>
      </c>
      <c r="D79" s="482">
        <f t="shared" si="5"/>
        <v>6.9534662936428013</v>
      </c>
      <c r="E79" s="524">
        <v>4637877</v>
      </c>
      <c r="F79" s="525">
        <v>14390332</v>
      </c>
      <c r="G79" s="482">
        <f t="shared" si="3"/>
        <v>2.1027843127361936</v>
      </c>
      <c r="H79" s="485">
        <f t="shared" si="4"/>
        <v>3.0518065773173426E-3</v>
      </c>
    </row>
    <row r="80" spans="1:9" s="491" customFormat="1" ht="14.25" customHeight="1" x14ac:dyDescent="0.25">
      <c r="A80" s="523" t="s">
        <v>589</v>
      </c>
      <c r="B80" s="524">
        <v>1390717</v>
      </c>
      <c r="C80" s="525">
        <v>567341</v>
      </c>
      <c r="D80" s="482">
        <f t="shared" si="5"/>
        <v>-0.59205143821496398</v>
      </c>
      <c r="E80" s="524">
        <v>27882713</v>
      </c>
      <c r="F80" s="525">
        <v>13904115</v>
      </c>
      <c r="G80" s="482">
        <f t="shared" si="3"/>
        <v>-0.50133564836391642</v>
      </c>
      <c r="H80" s="485">
        <f t="shared" si="4"/>
        <v>2.9486928869171835E-3</v>
      </c>
    </row>
    <row r="81" spans="1:13" s="491" customFormat="1" ht="14.25" customHeight="1" x14ac:dyDescent="0.25">
      <c r="A81" s="523" t="s">
        <v>586</v>
      </c>
      <c r="B81" s="524">
        <v>2848346</v>
      </c>
      <c r="C81" s="525">
        <v>915888</v>
      </c>
      <c r="D81" s="482">
        <f t="shared" si="5"/>
        <v>-0.6784491771715937</v>
      </c>
      <c r="E81" s="524">
        <v>14038518</v>
      </c>
      <c r="F81" s="525">
        <v>11494044</v>
      </c>
      <c r="G81" s="482">
        <f t="shared" si="3"/>
        <v>-0.18124947376923972</v>
      </c>
      <c r="H81" s="485">
        <f t="shared" si="4"/>
        <v>2.4375809452606748E-3</v>
      </c>
    </row>
    <row r="82" spans="1:13" s="491" customFormat="1" ht="14.25" customHeight="1" x14ac:dyDescent="0.25">
      <c r="A82" s="523" t="s">
        <v>621</v>
      </c>
      <c r="B82" s="524">
        <v>738495</v>
      </c>
      <c r="C82" s="525">
        <v>832550</v>
      </c>
      <c r="D82" s="482">
        <f t="shared" si="5"/>
        <v>0.12736037481634943</v>
      </c>
      <c r="E82" s="524">
        <v>9659393</v>
      </c>
      <c r="F82" s="525">
        <v>8721508</v>
      </c>
      <c r="G82" s="482">
        <f t="shared" si="3"/>
        <v>-9.7095645658065721E-2</v>
      </c>
      <c r="H82" s="485">
        <f t="shared" si="4"/>
        <v>1.8495998201101839E-3</v>
      </c>
    </row>
    <row r="83" spans="1:13" s="491" customFormat="1" ht="14.25" customHeight="1" x14ac:dyDescent="0.25">
      <c r="A83" s="523" t="s">
        <v>714</v>
      </c>
      <c r="B83" s="524">
        <v>503136</v>
      </c>
      <c r="C83" s="525">
        <v>785297</v>
      </c>
      <c r="D83" s="482">
        <f t="shared" si="5"/>
        <v>0.56080463333969344</v>
      </c>
      <c r="E83" s="524">
        <v>2398547</v>
      </c>
      <c r="F83" s="525">
        <v>7737368</v>
      </c>
      <c r="G83" s="482">
        <f t="shared" si="3"/>
        <v>2.2258563205140445</v>
      </c>
      <c r="H83" s="485">
        <f t="shared" si="4"/>
        <v>1.6408899081358744E-3</v>
      </c>
    </row>
    <row r="84" spans="1:13" s="491" customFormat="1" ht="14.25" customHeight="1" x14ac:dyDescent="0.25">
      <c r="A84" s="523" t="s">
        <v>839</v>
      </c>
      <c r="B84" s="524">
        <v>951096</v>
      </c>
      <c r="C84" s="525">
        <v>1377902</v>
      </c>
      <c r="D84" s="482">
        <f t="shared" si="5"/>
        <v>0.44875175586901839</v>
      </c>
      <c r="E84" s="524">
        <v>10682695</v>
      </c>
      <c r="F84" s="525">
        <v>7690730</v>
      </c>
      <c r="G84" s="482">
        <f t="shared" si="3"/>
        <v>-0.28007586100698367</v>
      </c>
      <c r="H84" s="485">
        <f t="shared" si="4"/>
        <v>1.630999229091574E-3</v>
      </c>
    </row>
    <row r="85" spans="1:13" s="506" customFormat="1" x14ac:dyDescent="0.2">
      <c r="A85" s="529" t="s">
        <v>840</v>
      </c>
      <c r="B85" s="524">
        <v>31510366</v>
      </c>
      <c r="C85" s="525">
        <v>25703312</v>
      </c>
      <c r="D85" s="482">
        <f t="shared" si="5"/>
        <v>-0.18429027450839508</v>
      </c>
      <c r="E85" s="530">
        <v>307250594</v>
      </c>
      <c r="F85" s="525">
        <v>220490477</v>
      </c>
      <c r="G85" s="482">
        <f t="shared" si="3"/>
        <v>-0.28237575026461947</v>
      </c>
      <c r="H85" s="485">
        <f t="shared" si="4"/>
        <v>4.6760164250862192E-2</v>
      </c>
      <c r="I85" s="531"/>
      <c r="J85" s="531"/>
      <c r="K85" s="531"/>
      <c r="L85" s="531"/>
      <c r="M85" s="531"/>
    </row>
    <row r="86" spans="1:13" s="6" customFormat="1" ht="13.5" thickBot="1" x14ac:dyDescent="0.25">
      <c r="A86" s="532" t="s">
        <v>622</v>
      </c>
      <c r="B86" s="533">
        <f>+SUM(B35:B85)</f>
        <v>734155865</v>
      </c>
      <c r="C86" s="534">
        <f>+SUM(C35:C85)</f>
        <v>713007124</v>
      </c>
      <c r="D86" s="535">
        <f>C86/B86-1</f>
        <v>-2.8806881492392633E-2</v>
      </c>
      <c r="E86" s="533">
        <f>+SUM(E35:E85)</f>
        <v>5234590336</v>
      </c>
      <c r="F86" s="534">
        <f>+SUM(F35:F85)</f>
        <v>4715348642</v>
      </c>
      <c r="G86" s="535">
        <f>F86/E86-1</f>
        <v>-9.919433244450937E-2</v>
      </c>
      <c r="H86" s="536">
        <f>SUM(H35:H85)</f>
        <v>0.99999999999999989</v>
      </c>
      <c r="I86" s="478"/>
      <c r="J86" s="478"/>
    </row>
    <row r="87" spans="1:13" s="6" customFormat="1" x14ac:dyDescent="0.2">
      <c r="B87" s="537"/>
      <c r="C87" s="537"/>
      <c r="D87" s="10"/>
      <c r="E87" s="537"/>
      <c r="F87" s="537"/>
      <c r="G87" s="10"/>
      <c r="H87" s="10"/>
      <c r="J87" s="478"/>
      <c r="K87" s="478"/>
      <c r="L87" s="478"/>
      <c r="M87" s="478"/>
    </row>
    <row r="88" spans="1:13" s="6" customFormat="1" ht="50.25" customHeight="1" x14ac:dyDescent="0.2">
      <c r="A88" s="953" t="s">
        <v>835</v>
      </c>
      <c r="B88" s="953"/>
      <c r="C88" s="953"/>
      <c r="D88" s="953"/>
      <c r="E88" s="953"/>
      <c r="F88" s="953"/>
      <c r="G88" s="953"/>
      <c r="H88" s="953"/>
    </row>
    <row r="89" spans="1:13" s="6" customFormat="1" x14ac:dyDescent="0.2">
      <c r="A89" s="9"/>
      <c r="B89" s="9"/>
      <c r="C89" s="9"/>
      <c r="D89" s="9"/>
      <c r="E89" s="9"/>
      <c r="F89" s="9"/>
      <c r="G89" s="9"/>
      <c r="H89" s="9"/>
    </row>
    <row r="90" spans="1:13" s="6" customFormat="1" x14ac:dyDescent="0.2">
      <c r="D90" s="10"/>
      <c r="G90" s="10"/>
      <c r="H90" s="9"/>
    </row>
    <row r="91" spans="1:13" s="6" customFormat="1" x14ac:dyDescent="0.2">
      <c r="D91" s="726"/>
      <c r="G91" s="10"/>
      <c r="H91" s="9"/>
    </row>
    <row r="92" spans="1:13" s="6" customFormat="1" x14ac:dyDescent="0.2">
      <c r="D92" s="10"/>
      <c r="G92" s="10"/>
      <c r="H92" s="9"/>
    </row>
    <row r="93" spans="1:13" s="6" customFormat="1" x14ac:dyDescent="0.2">
      <c r="D93" s="10"/>
      <c r="G93" s="10"/>
      <c r="H93" s="9"/>
    </row>
    <row r="94" spans="1:13" s="6" customFormat="1" x14ac:dyDescent="0.2">
      <c r="D94" s="10"/>
      <c r="G94" s="10"/>
      <c r="H94" s="9"/>
    </row>
    <row r="95" spans="1:13" s="6" customFormat="1" x14ac:dyDescent="0.2">
      <c r="D95" s="10"/>
      <c r="G95" s="10"/>
      <c r="H95" s="9"/>
    </row>
    <row r="96" spans="1:13" s="6" customFormat="1" x14ac:dyDescent="0.2">
      <c r="B96" s="478"/>
      <c r="C96" s="478"/>
      <c r="D96" s="478"/>
      <c r="E96" s="478"/>
      <c r="F96" s="478"/>
      <c r="G96" s="10"/>
      <c r="H96" s="9"/>
    </row>
    <row r="97" spans="4:8" s="6" customFormat="1" x14ac:dyDescent="0.2">
      <c r="D97" s="10"/>
      <c r="G97" s="10"/>
      <c r="H97" s="9"/>
    </row>
    <row r="98" spans="4:8" s="6" customFormat="1" x14ac:dyDescent="0.2">
      <c r="D98" s="10"/>
      <c r="G98" s="10"/>
      <c r="H98" s="9"/>
    </row>
    <row r="99" spans="4:8" s="6" customFormat="1" x14ac:dyDescent="0.2">
      <c r="D99" s="10"/>
      <c r="G99" s="10"/>
      <c r="H99" s="9"/>
    </row>
    <row r="100" spans="4:8" s="6" customFormat="1" x14ac:dyDescent="0.2">
      <c r="D100" s="10"/>
      <c r="G100" s="10"/>
      <c r="H100" s="9"/>
    </row>
    <row r="101" spans="4:8" s="6" customFormat="1" x14ac:dyDescent="0.2">
      <c r="D101" s="10"/>
      <c r="G101" s="10"/>
      <c r="H101" s="9"/>
    </row>
    <row r="102" spans="4:8" s="6" customFormat="1" x14ac:dyDescent="0.2">
      <c r="D102" s="10"/>
      <c r="G102" s="10"/>
      <c r="H102" s="9"/>
    </row>
    <row r="103" spans="4:8" s="6" customFormat="1" x14ac:dyDescent="0.2">
      <c r="D103" s="10"/>
      <c r="G103" s="10"/>
      <c r="H103" s="9"/>
    </row>
    <row r="104" spans="4:8" s="6" customFormat="1" x14ac:dyDescent="0.2">
      <c r="D104" s="10"/>
      <c r="G104" s="10"/>
      <c r="H104" s="9"/>
    </row>
    <row r="105" spans="4:8" s="6" customFormat="1" x14ac:dyDescent="0.2">
      <c r="D105" s="10"/>
      <c r="G105" s="10"/>
      <c r="H105" s="9"/>
    </row>
    <row r="106" spans="4:8" s="6" customFormat="1" x14ac:dyDescent="0.2">
      <c r="D106" s="10"/>
      <c r="G106" s="10"/>
      <c r="H106" s="9"/>
    </row>
    <row r="107" spans="4:8" s="6" customFormat="1" x14ac:dyDescent="0.2">
      <c r="D107" s="10"/>
      <c r="G107" s="10"/>
      <c r="H107" s="9"/>
    </row>
    <row r="108" spans="4:8" s="6" customFormat="1" x14ac:dyDescent="0.2">
      <c r="D108" s="10"/>
      <c r="G108" s="10"/>
      <c r="H108" s="9"/>
    </row>
    <row r="109" spans="4:8" s="6" customFormat="1" x14ac:dyDescent="0.2">
      <c r="D109" s="10"/>
      <c r="G109" s="10"/>
      <c r="H109" s="9"/>
    </row>
    <row r="110" spans="4:8" s="6" customFormat="1" x14ac:dyDescent="0.2">
      <c r="D110" s="10"/>
      <c r="G110" s="10"/>
      <c r="H110" s="9"/>
    </row>
    <row r="111" spans="4:8" s="6" customFormat="1" x14ac:dyDescent="0.2">
      <c r="D111" s="10"/>
      <c r="G111" s="10"/>
      <c r="H111" s="9"/>
    </row>
    <row r="112" spans="4:8" s="6" customFormat="1" x14ac:dyDescent="0.2">
      <c r="D112" s="10"/>
      <c r="G112" s="10"/>
      <c r="H112" s="9"/>
    </row>
    <row r="113" spans="4:8" s="6" customFormat="1" x14ac:dyDescent="0.2">
      <c r="D113" s="10"/>
      <c r="G113" s="10"/>
      <c r="H113" s="9"/>
    </row>
    <row r="114" spans="4:8" s="6" customFormat="1" x14ac:dyDescent="0.2">
      <c r="D114" s="10"/>
      <c r="G114" s="10"/>
      <c r="H114" s="9"/>
    </row>
    <row r="115" spans="4:8" s="6" customFormat="1" x14ac:dyDescent="0.2">
      <c r="D115" s="10"/>
      <c r="G115" s="10"/>
      <c r="H115" s="9"/>
    </row>
    <row r="116" spans="4:8" s="6" customFormat="1" x14ac:dyDescent="0.2">
      <c r="D116" s="10"/>
      <c r="G116" s="10"/>
      <c r="H116" s="9"/>
    </row>
    <row r="117" spans="4:8" s="6" customFormat="1" x14ac:dyDescent="0.2">
      <c r="D117" s="10"/>
      <c r="G117" s="10"/>
      <c r="H117" s="9"/>
    </row>
    <row r="118" spans="4:8" s="6" customFormat="1" x14ac:dyDescent="0.2">
      <c r="D118" s="10"/>
      <c r="G118" s="10"/>
      <c r="H118" s="9"/>
    </row>
    <row r="119" spans="4:8" s="6" customFormat="1" x14ac:dyDescent="0.2">
      <c r="D119" s="10"/>
      <c r="G119" s="10"/>
      <c r="H119" s="9"/>
    </row>
    <row r="120" spans="4:8" s="6" customFormat="1" x14ac:dyDescent="0.2">
      <c r="D120" s="10"/>
      <c r="G120" s="10"/>
      <c r="H120" s="9"/>
    </row>
    <row r="121" spans="4:8" s="6" customFormat="1" x14ac:dyDescent="0.2">
      <c r="D121" s="10"/>
      <c r="G121" s="10"/>
      <c r="H121" s="9"/>
    </row>
    <row r="122" spans="4:8" s="6" customFormat="1" x14ac:dyDescent="0.2">
      <c r="D122" s="10"/>
      <c r="G122" s="10"/>
      <c r="H122" s="9"/>
    </row>
    <row r="123" spans="4:8" s="6" customFormat="1" x14ac:dyDescent="0.2">
      <c r="D123" s="10"/>
      <c r="G123" s="10"/>
      <c r="H123" s="9"/>
    </row>
    <row r="124" spans="4:8" s="6" customFormat="1" x14ac:dyDescent="0.2">
      <c r="D124" s="10"/>
      <c r="G124" s="10"/>
      <c r="H124" s="9"/>
    </row>
    <row r="125" spans="4:8" s="6" customFormat="1" x14ac:dyDescent="0.2">
      <c r="D125" s="10"/>
      <c r="G125" s="10"/>
      <c r="H125" s="9"/>
    </row>
    <row r="126" spans="4:8" s="6" customFormat="1" x14ac:dyDescent="0.2">
      <c r="D126" s="10"/>
      <c r="G126" s="10"/>
      <c r="H126" s="9"/>
    </row>
    <row r="127" spans="4:8" s="6" customFormat="1" x14ac:dyDescent="0.2">
      <c r="D127" s="10"/>
      <c r="G127" s="10"/>
      <c r="H127" s="9"/>
    </row>
    <row r="128" spans="4:8" s="6" customFormat="1" x14ac:dyDescent="0.2">
      <c r="D128" s="10"/>
      <c r="G128" s="10"/>
      <c r="H128" s="9"/>
    </row>
    <row r="129" spans="4:8" s="6" customFormat="1" x14ac:dyDescent="0.2">
      <c r="D129" s="10"/>
      <c r="G129" s="10"/>
      <c r="H129" s="9"/>
    </row>
    <row r="130" spans="4:8" s="6" customFormat="1" x14ac:dyDescent="0.2">
      <c r="D130" s="10"/>
      <c r="G130" s="10"/>
      <c r="H130" s="9"/>
    </row>
  </sheetData>
  <mergeCells count="5">
    <mergeCell ref="B5:D5"/>
    <mergeCell ref="E5:G5"/>
    <mergeCell ref="B33:D33"/>
    <mergeCell ref="E33:G33"/>
    <mergeCell ref="A88:H88"/>
  </mergeCells>
  <printOptions horizontalCentered="1" verticalCentered="1"/>
  <pageMargins left="0" right="0" top="0" bottom="0" header="0.31496062992125984" footer="0.31496062992125984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506C-4E5D-455D-B8B2-48D14222ED0E}">
  <sheetPr>
    <tabColor rgb="FF92D050"/>
    <pageSetUpPr fitToPage="1"/>
  </sheetPr>
  <dimension ref="A1:M255"/>
  <sheetViews>
    <sheetView showGridLines="0" view="pageBreakPreview" zoomScaleNormal="100" zoomScaleSheetLayoutView="100" workbookViewId="0">
      <selection activeCell="H7" sqref="H7"/>
    </sheetView>
  </sheetViews>
  <sheetFormatPr baseColWidth="10" defaultColWidth="11.5703125" defaultRowHeight="12.75" x14ac:dyDescent="0.2"/>
  <cols>
    <col min="1" max="1" width="57.140625" style="6" customWidth="1"/>
    <col min="2" max="2" width="13.85546875" style="6" customWidth="1"/>
    <col min="3" max="3" width="14" style="6" customWidth="1"/>
    <col min="4" max="4" width="8.42578125" style="10" customWidth="1"/>
    <col min="5" max="5" width="13.85546875" style="6" customWidth="1"/>
    <col min="6" max="6" width="14" style="6" customWidth="1"/>
    <col min="7" max="7" width="8.42578125" style="10" customWidth="1"/>
    <col min="8" max="8" width="7.5703125" style="9" bestFit="1" customWidth="1"/>
    <col min="9" max="9" width="3.42578125" style="142" customWidth="1"/>
    <col min="10" max="16384" width="11.5703125" style="9"/>
  </cols>
  <sheetData>
    <row r="1" spans="1:9" x14ac:dyDescent="0.2">
      <c r="A1" s="538" t="s">
        <v>623</v>
      </c>
      <c r="B1" s="539"/>
      <c r="C1" s="539"/>
      <c r="D1" s="540"/>
      <c r="E1" s="539"/>
      <c r="F1" s="539"/>
      <c r="G1" s="540"/>
      <c r="H1" s="539"/>
    </row>
    <row r="2" spans="1:9" ht="15.75" x14ac:dyDescent="0.2">
      <c r="A2" s="501" t="s">
        <v>599</v>
      </c>
      <c r="B2" s="541"/>
      <c r="C2" s="541"/>
      <c r="D2" s="540"/>
      <c r="E2" s="541"/>
      <c r="F2" s="541"/>
      <c r="G2" s="540"/>
      <c r="H2" s="539"/>
    </row>
    <row r="3" spans="1:9" x14ac:dyDescent="0.2">
      <c r="A3" s="502"/>
      <c r="B3" s="539"/>
      <c r="C3" s="542"/>
      <c r="D3" s="540"/>
      <c r="E3" s="539"/>
      <c r="F3" s="542"/>
      <c r="G3" s="540"/>
      <c r="H3" s="539"/>
    </row>
    <row r="4" spans="1:9" ht="13.5" thickBot="1" x14ac:dyDescent="0.25">
      <c r="A4" s="543" t="s">
        <v>624</v>
      </c>
      <c r="B4" s="541"/>
      <c r="C4" s="541"/>
      <c r="D4" s="540"/>
      <c r="E4" s="541"/>
      <c r="F4" s="541"/>
      <c r="G4" s="540"/>
      <c r="H4" s="539"/>
    </row>
    <row r="5" spans="1:9" ht="14.25" customHeight="1" thickBot="1" x14ac:dyDescent="0.25">
      <c r="B5" s="954" t="s">
        <v>836</v>
      </c>
      <c r="C5" s="955"/>
      <c r="D5" s="955"/>
      <c r="E5" s="954" t="s">
        <v>837</v>
      </c>
      <c r="F5" s="955"/>
      <c r="G5" s="955"/>
      <c r="H5" s="505"/>
    </row>
    <row r="6" spans="1:9" ht="14.25" customHeight="1" thickBot="1" x14ac:dyDescent="0.25">
      <c r="A6" s="695" t="s">
        <v>625</v>
      </c>
      <c r="B6" s="509">
        <v>2022</v>
      </c>
      <c r="C6" s="509">
        <v>2023</v>
      </c>
      <c r="D6" s="544" t="s">
        <v>560</v>
      </c>
      <c r="E6" s="508">
        <v>2022</v>
      </c>
      <c r="F6" s="509">
        <v>2023</v>
      </c>
      <c r="G6" s="544" t="s">
        <v>560</v>
      </c>
      <c r="H6" s="511" t="s">
        <v>562</v>
      </c>
    </row>
    <row r="7" spans="1:9" ht="14.25" customHeight="1" x14ac:dyDescent="0.2">
      <c r="A7" s="696" t="s">
        <v>600</v>
      </c>
      <c r="B7" s="552">
        <f>+SUM(B8:B18)</f>
        <v>154253615</v>
      </c>
      <c r="C7" s="546">
        <f>+SUM(C8:C18)</f>
        <v>160899816</v>
      </c>
      <c r="D7" s="479">
        <f>C7/B7-1</f>
        <v>4.3086192826015779E-2</v>
      </c>
      <c r="E7" s="545">
        <f>+SUM(E8:E18)</f>
        <v>1334995094</v>
      </c>
      <c r="F7" s="546">
        <f>+SUM(F8:F18)</f>
        <v>1230727327</v>
      </c>
      <c r="G7" s="479">
        <f>F7/E7-1</f>
        <v>-7.8103483277669583E-2</v>
      </c>
      <c r="H7" s="697">
        <f>SUM(H8:H18)</f>
        <v>1</v>
      </c>
      <c r="I7" s="547"/>
    </row>
    <row r="8" spans="1:9" ht="14.25" customHeight="1" x14ac:dyDescent="0.2">
      <c r="A8" s="698" t="s">
        <v>564</v>
      </c>
      <c r="B8" s="549">
        <v>31278937</v>
      </c>
      <c r="C8" s="549">
        <v>20620248</v>
      </c>
      <c r="D8" s="483">
        <f>C8/B8-1</f>
        <v>-0.34076250737037517</v>
      </c>
      <c r="E8" s="548">
        <v>267784772</v>
      </c>
      <c r="F8" s="549">
        <v>258611276</v>
      </c>
      <c r="G8" s="483">
        <f>F8/E8-1</f>
        <v>-3.4256974104561855E-2</v>
      </c>
      <c r="H8" s="550">
        <f t="shared" ref="H8:H18" si="0">+F8/$F$7</f>
        <v>0.21012881596639804</v>
      </c>
    </row>
    <row r="9" spans="1:9" ht="14.25" customHeight="1" x14ac:dyDescent="0.2">
      <c r="A9" s="698" t="s">
        <v>566</v>
      </c>
      <c r="B9" s="549">
        <v>32526525</v>
      </c>
      <c r="C9" s="549">
        <v>16894743</v>
      </c>
      <c r="D9" s="483">
        <f t="shared" ref="D9:D18" si="1">C9/B9-1</f>
        <v>-0.48058567584456069</v>
      </c>
      <c r="E9" s="548">
        <v>332906293</v>
      </c>
      <c r="F9" s="549">
        <v>203766873</v>
      </c>
      <c r="G9" s="483">
        <f t="shared" ref="G9:G18" si="2">F9/E9-1</f>
        <v>-0.38791522634268738</v>
      </c>
      <c r="H9" s="550">
        <f t="shared" si="0"/>
        <v>0.16556622131459342</v>
      </c>
    </row>
    <row r="10" spans="1:9" ht="14.25" customHeight="1" x14ac:dyDescent="0.2">
      <c r="A10" s="698" t="s">
        <v>563</v>
      </c>
      <c r="B10" s="549">
        <v>10904422</v>
      </c>
      <c r="C10" s="549">
        <v>14706300</v>
      </c>
      <c r="D10" s="483">
        <f t="shared" si="1"/>
        <v>0.34865470173476409</v>
      </c>
      <c r="E10" s="548">
        <v>82582833</v>
      </c>
      <c r="F10" s="549">
        <v>129853736</v>
      </c>
      <c r="G10" s="483">
        <f t="shared" si="2"/>
        <v>0.57240592605971763</v>
      </c>
      <c r="H10" s="550">
        <f t="shared" si="0"/>
        <v>0.1055097527707695</v>
      </c>
    </row>
    <row r="11" spans="1:9" ht="14.25" customHeight="1" x14ac:dyDescent="0.2">
      <c r="A11" s="698" t="s">
        <v>568</v>
      </c>
      <c r="B11" s="549">
        <v>16624343</v>
      </c>
      <c r="C11" s="549">
        <v>15504610</v>
      </c>
      <c r="D11" s="483">
        <f t="shared" si="1"/>
        <v>-6.7355022691723776E-2</v>
      </c>
      <c r="E11" s="548">
        <v>109756649</v>
      </c>
      <c r="F11" s="549">
        <v>121053278</v>
      </c>
      <c r="G11" s="483">
        <f t="shared" si="2"/>
        <v>0.10292432488531977</v>
      </c>
      <c r="H11" s="550">
        <f t="shared" si="0"/>
        <v>9.8359137190101573E-2</v>
      </c>
    </row>
    <row r="12" spans="1:9" ht="14.25" customHeight="1" x14ac:dyDescent="0.2">
      <c r="A12" s="698" t="s">
        <v>565</v>
      </c>
      <c r="B12" s="549">
        <v>14439464</v>
      </c>
      <c r="C12" s="549">
        <v>7922195</v>
      </c>
      <c r="D12" s="483">
        <f t="shared" si="1"/>
        <v>-0.45135117203796482</v>
      </c>
      <c r="E12" s="548">
        <v>92300874</v>
      </c>
      <c r="F12" s="549">
        <v>105200486</v>
      </c>
      <c r="G12" s="483">
        <f t="shared" si="2"/>
        <v>0.13975611975245217</v>
      </c>
      <c r="H12" s="550">
        <f t="shared" si="0"/>
        <v>8.5478305138827884E-2</v>
      </c>
    </row>
    <row r="13" spans="1:9" ht="14.25" customHeight="1" x14ac:dyDescent="0.2">
      <c r="A13" s="698" t="s">
        <v>567</v>
      </c>
      <c r="B13" s="549">
        <v>10275266</v>
      </c>
      <c r="C13" s="549">
        <v>12265768</v>
      </c>
      <c r="D13" s="483">
        <f t="shared" si="1"/>
        <v>0.19371780740274747</v>
      </c>
      <c r="E13" s="548">
        <v>108707217</v>
      </c>
      <c r="F13" s="549">
        <v>90582950</v>
      </c>
      <c r="G13" s="483">
        <f t="shared" si="2"/>
        <v>-0.16672551740515995</v>
      </c>
      <c r="H13" s="550">
        <f t="shared" si="0"/>
        <v>7.3601152759647792E-2</v>
      </c>
    </row>
    <row r="14" spans="1:9" ht="14.25" customHeight="1" x14ac:dyDescent="0.2">
      <c r="A14" s="698" t="s">
        <v>571</v>
      </c>
      <c r="B14" s="549">
        <v>3137008</v>
      </c>
      <c r="C14" s="549">
        <v>6015705</v>
      </c>
      <c r="D14" s="483">
        <f t="shared" si="1"/>
        <v>0.91765688834711301</v>
      </c>
      <c r="E14" s="548">
        <v>42723453</v>
      </c>
      <c r="F14" s="549">
        <v>52135089</v>
      </c>
      <c r="G14" s="483">
        <f t="shared" si="2"/>
        <v>0.22029202555327165</v>
      </c>
      <c r="H14" s="550">
        <f t="shared" si="0"/>
        <v>4.236120207640437E-2</v>
      </c>
    </row>
    <row r="15" spans="1:9" ht="14.25" customHeight="1" x14ac:dyDescent="0.2">
      <c r="A15" s="698" t="s">
        <v>570</v>
      </c>
      <c r="B15" s="549">
        <v>8657061</v>
      </c>
      <c r="C15" s="549">
        <v>9098846</v>
      </c>
      <c r="D15" s="483">
        <f t="shared" si="1"/>
        <v>5.1031753155025728E-2</v>
      </c>
      <c r="E15" s="548">
        <v>75658305</v>
      </c>
      <c r="F15" s="549">
        <v>45602916</v>
      </c>
      <c r="G15" s="483">
        <f t="shared" si="2"/>
        <v>-0.39725168307696024</v>
      </c>
      <c r="H15" s="550">
        <f t="shared" si="0"/>
        <v>3.7053630808020564E-2</v>
      </c>
    </row>
    <row r="16" spans="1:9" ht="14.25" customHeight="1" x14ac:dyDescent="0.2">
      <c r="A16" s="698" t="s">
        <v>569</v>
      </c>
      <c r="B16" s="481">
        <v>2111351</v>
      </c>
      <c r="C16" s="481">
        <v>14636384</v>
      </c>
      <c r="D16" s="483">
        <f t="shared" si="1"/>
        <v>5.9322362790459762</v>
      </c>
      <c r="E16" s="480">
        <v>8779810</v>
      </c>
      <c r="F16" s="481">
        <v>31231311</v>
      </c>
      <c r="G16" s="483">
        <f t="shared" si="2"/>
        <v>2.5571739023965212</v>
      </c>
      <c r="H16" s="550">
        <f t="shared" si="0"/>
        <v>2.5376304169770013E-2</v>
      </c>
    </row>
    <row r="17" spans="1:13" ht="14.25" customHeight="1" x14ac:dyDescent="0.2">
      <c r="A17" s="698" t="s">
        <v>583</v>
      </c>
      <c r="B17" s="549">
        <v>2898135</v>
      </c>
      <c r="C17" s="549">
        <v>16686139</v>
      </c>
      <c r="D17" s="483">
        <f t="shared" si="1"/>
        <v>4.7575437307095774</v>
      </c>
      <c r="E17" s="548">
        <v>6156597</v>
      </c>
      <c r="F17" s="549">
        <v>22796797</v>
      </c>
      <c r="G17" s="483">
        <f t="shared" si="2"/>
        <v>2.7028243037509196</v>
      </c>
      <c r="H17" s="550">
        <f t="shared" si="0"/>
        <v>1.8523028212568484E-2</v>
      </c>
    </row>
    <row r="18" spans="1:13" ht="14.25" customHeight="1" x14ac:dyDescent="0.2">
      <c r="A18" s="699" t="s">
        <v>841</v>
      </c>
      <c r="B18" s="549">
        <v>21401103</v>
      </c>
      <c r="C18" s="551">
        <v>26548878</v>
      </c>
      <c r="D18" s="483">
        <f t="shared" si="1"/>
        <v>0.24053783583023725</v>
      </c>
      <c r="E18" s="548">
        <v>207638291</v>
      </c>
      <c r="F18" s="551">
        <v>169892615</v>
      </c>
      <c r="G18" s="483">
        <f t="shared" si="2"/>
        <v>-0.18178571889709882</v>
      </c>
      <c r="H18" s="550">
        <f t="shared" si="0"/>
        <v>0.13804244959289833</v>
      </c>
    </row>
    <row r="19" spans="1:13" ht="14.25" customHeight="1" x14ac:dyDescent="0.2">
      <c r="A19" s="700" t="s">
        <v>601</v>
      </c>
      <c r="B19" s="552">
        <f>+SUM(B20:B30)</f>
        <v>151094778</v>
      </c>
      <c r="C19" s="552">
        <f>+SUM(C20:C30)</f>
        <v>183664425</v>
      </c>
      <c r="D19" s="479">
        <f>C19/B19-1</f>
        <v>0.21555772761385583</v>
      </c>
      <c r="E19" s="545">
        <f>+SUM(E20:E30)</f>
        <v>683491812</v>
      </c>
      <c r="F19" s="552">
        <f>+SUM(F20:F30)</f>
        <v>821054238</v>
      </c>
      <c r="G19" s="479">
        <f>F19/E19-1</f>
        <v>0.2012641901260992</v>
      </c>
      <c r="H19" s="701">
        <f>SUM(H20:H30)</f>
        <v>1</v>
      </c>
      <c r="I19" s="547"/>
    </row>
    <row r="20" spans="1:13" ht="14.25" customHeight="1" x14ac:dyDescent="0.2">
      <c r="A20" s="702" t="s">
        <v>564</v>
      </c>
      <c r="B20" s="554">
        <v>9456729</v>
      </c>
      <c r="C20" s="554">
        <v>75959996</v>
      </c>
      <c r="D20" s="483">
        <f>C20/B20-1</f>
        <v>7.032375253642142</v>
      </c>
      <c r="E20" s="553">
        <v>73017556</v>
      </c>
      <c r="F20" s="554">
        <v>168263265</v>
      </c>
      <c r="G20" s="483">
        <f>F20/E20-1</f>
        <v>1.3044220351609686</v>
      </c>
      <c r="H20" s="550">
        <f t="shared" ref="H20:H30" si="3">+F20/$F$19</f>
        <v>0.20493562692017916</v>
      </c>
    </row>
    <row r="21" spans="1:13" ht="14.25" customHeight="1" x14ac:dyDescent="0.2">
      <c r="A21" s="703" t="s">
        <v>563</v>
      </c>
      <c r="B21" s="554">
        <v>19082777</v>
      </c>
      <c r="C21" s="554">
        <v>13929029</v>
      </c>
      <c r="D21" s="483">
        <f>C21/B21-1</f>
        <v>-0.27007327078233945</v>
      </c>
      <c r="E21" s="553">
        <v>63106090</v>
      </c>
      <c r="F21" s="554">
        <v>121683126</v>
      </c>
      <c r="G21" s="483">
        <f t="shared" ref="G21:G54" si="4">F21/E21-1</f>
        <v>0.9282311104997949</v>
      </c>
      <c r="H21" s="550">
        <f t="shared" si="3"/>
        <v>0.1482035173418105</v>
      </c>
      <c r="J21" s="530"/>
      <c r="K21" s="530"/>
      <c r="L21" s="530"/>
      <c r="M21" s="530"/>
    </row>
    <row r="22" spans="1:13" ht="14.25" customHeight="1" x14ac:dyDescent="0.2">
      <c r="A22" s="703" t="s">
        <v>565</v>
      </c>
      <c r="B22" s="554">
        <v>30385823</v>
      </c>
      <c r="C22" s="554">
        <v>8515604</v>
      </c>
      <c r="D22" s="483">
        <f t="shared" ref="D22:D40" si="5">C22/B22-1</f>
        <v>-0.71975075350106521</v>
      </c>
      <c r="E22" s="553">
        <v>79699592</v>
      </c>
      <c r="F22" s="554">
        <v>94108767</v>
      </c>
      <c r="G22" s="483">
        <f t="shared" si="4"/>
        <v>0.18079358549288438</v>
      </c>
      <c r="H22" s="550">
        <f t="shared" si="3"/>
        <v>0.11461942785806557</v>
      </c>
    </row>
    <row r="23" spans="1:13" ht="14.25" customHeight="1" x14ac:dyDescent="0.2">
      <c r="A23" s="703" t="s">
        <v>569</v>
      </c>
      <c r="B23" s="554">
        <v>9122915</v>
      </c>
      <c r="C23" s="554">
        <v>29945854</v>
      </c>
      <c r="D23" s="483">
        <f t="shared" si="5"/>
        <v>2.2824874505571957</v>
      </c>
      <c r="E23" s="553">
        <v>15095079</v>
      </c>
      <c r="F23" s="554">
        <v>88126128</v>
      </c>
      <c r="G23" s="483">
        <f t="shared" si="4"/>
        <v>4.8380700094381748</v>
      </c>
      <c r="H23" s="550">
        <f t="shared" si="3"/>
        <v>0.10733289461444812</v>
      </c>
    </row>
    <row r="24" spans="1:13" ht="14.25" customHeight="1" x14ac:dyDescent="0.2">
      <c r="A24" s="703" t="s">
        <v>567</v>
      </c>
      <c r="B24" s="554">
        <v>5993163</v>
      </c>
      <c r="C24" s="554">
        <v>16648530</v>
      </c>
      <c r="D24" s="483">
        <f t="shared" si="5"/>
        <v>1.7779204403417697</v>
      </c>
      <c r="E24" s="553">
        <v>33248310</v>
      </c>
      <c r="F24" s="554">
        <v>57235246</v>
      </c>
      <c r="G24" s="483">
        <f t="shared" si="4"/>
        <v>0.72144827812300827</v>
      </c>
      <c r="H24" s="550">
        <f t="shared" si="3"/>
        <v>6.9709458097943586E-2</v>
      </c>
    </row>
    <row r="25" spans="1:13" ht="14.25" customHeight="1" x14ac:dyDescent="0.2">
      <c r="A25" s="703" t="s">
        <v>595</v>
      </c>
      <c r="B25" s="554">
        <v>9732449</v>
      </c>
      <c r="C25" s="554">
        <v>5938445</v>
      </c>
      <c r="D25" s="483">
        <f t="shared" si="5"/>
        <v>-0.38983034999721033</v>
      </c>
      <c r="E25" s="553">
        <v>31880475</v>
      </c>
      <c r="F25" s="554">
        <v>43412888</v>
      </c>
      <c r="G25" s="483">
        <f t="shared" si="4"/>
        <v>0.36173905815393281</v>
      </c>
      <c r="H25" s="550">
        <f t="shared" si="3"/>
        <v>5.2874567830925687E-2</v>
      </c>
    </row>
    <row r="26" spans="1:13" ht="14.25" customHeight="1" x14ac:dyDescent="0.2">
      <c r="A26" s="703" t="s">
        <v>570</v>
      </c>
      <c r="B26" s="554">
        <v>8000685</v>
      </c>
      <c r="C26" s="554">
        <v>7426573</v>
      </c>
      <c r="D26" s="483">
        <f t="shared" si="5"/>
        <v>-7.1757855733602827E-2</v>
      </c>
      <c r="E26" s="553">
        <v>38060719</v>
      </c>
      <c r="F26" s="554">
        <v>34919141</v>
      </c>
      <c r="G26" s="483">
        <f t="shared" si="4"/>
        <v>-8.2541215261855649E-2</v>
      </c>
      <c r="H26" s="550">
        <f t="shared" si="3"/>
        <v>4.2529639801944484E-2</v>
      </c>
    </row>
    <row r="27" spans="1:13" ht="14.25" customHeight="1" x14ac:dyDescent="0.2">
      <c r="A27" s="703" t="s">
        <v>571</v>
      </c>
      <c r="B27" s="554">
        <v>5751397</v>
      </c>
      <c r="C27" s="554">
        <v>3858461</v>
      </c>
      <c r="D27" s="483">
        <f t="shared" si="5"/>
        <v>-0.32912629748911437</v>
      </c>
      <c r="E27" s="553">
        <v>35227185</v>
      </c>
      <c r="F27" s="554">
        <v>33684387</v>
      </c>
      <c r="G27" s="483">
        <f t="shared" si="4"/>
        <v>-4.3795665194366173E-2</v>
      </c>
      <c r="H27" s="550">
        <f t="shared" si="3"/>
        <v>4.1025775693030404E-2</v>
      </c>
    </row>
    <row r="28" spans="1:13" ht="14.25" customHeight="1" x14ac:dyDescent="0.2">
      <c r="A28" s="703" t="s">
        <v>566</v>
      </c>
      <c r="B28" s="554">
        <v>20767592</v>
      </c>
      <c r="C28" s="554">
        <v>166628</v>
      </c>
      <c r="D28" s="483">
        <f t="shared" si="5"/>
        <v>-0.99197653728944601</v>
      </c>
      <c r="E28" s="553">
        <v>147728566</v>
      </c>
      <c r="F28" s="554">
        <v>32302724</v>
      </c>
      <c r="G28" s="483">
        <f t="shared" si="4"/>
        <v>-0.7813373210432436</v>
      </c>
      <c r="H28" s="550">
        <f t="shared" si="3"/>
        <v>3.9342984305989294E-2</v>
      </c>
    </row>
    <row r="29" spans="1:13" ht="14.25" customHeight="1" x14ac:dyDescent="0.2">
      <c r="A29" s="703" t="s">
        <v>573</v>
      </c>
      <c r="B29" s="549">
        <v>529225</v>
      </c>
      <c r="C29" s="549">
        <v>1491409</v>
      </c>
      <c r="D29" s="483">
        <f t="shared" si="5"/>
        <v>1.8181000519627757</v>
      </c>
      <c r="E29" s="553">
        <v>12912613</v>
      </c>
      <c r="F29" s="554">
        <v>28549123</v>
      </c>
      <c r="G29" s="483">
        <f>F29/E29-1</f>
        <v>1.2109485508471445</v>
      </c>
      <c r="H29" s="550">
        <f t="shared" si="3"/>
        <v>3.477129972502499E-2</v>
      </c>
    </row>
    <row r="30" spans="1:13" ht="14.25" customHeight="1" x14ac:dyDescent="0.2">
      <c r="A30" s="704" t="s">
        <v>842</v>
      </c>
      <c r="B30" s="530">
        <v>32272023</v>
      </c>
      <c r="C30" s="530">
        <v>19783896</v>
      </c>
      <c r="D30" s="483">
        <f t="shared" si="5"/>
        <v>-0.38696449243358555</v>
      </c>
      <c r="E30" s="548">
        <v>153515627</v>
      </c>
      <c r="F30" s="551">
        <v>118769443</v>
      </c>
      <c r="G30" s="483">
        <f t="shared" si="4"/>
        <v>-0.22633646280192699</v>
      </c>
      <c r="H30" s="550">
        <f t="shared" si="3"/>
        <v>0.14465480781063819</v>
      </c>
    </row>
    <row r="31" spans="1:13" ht="14.25" customHeight="1" x14ac:dyDescent="0.2">
      <c r="A31" s="700" t="s">
        <v>346</v>
      </c>
      <c r="B31" s="552">
        <f>+SUM(B32:B42)</f>
        <v>47198236</v>
      </c>
      <c r="C31" s="552">
        <f>+SUM(C32:C42)</f>
        <v>46048390</v>
      </c>
      <c r="D31" s="479">
        <f t="shared" si="5"/>
        <v>-2.4362054547970802E-2</v>
      </c>
      <c r="E31" s="545">
        <f>+SUM(E32:E42)</f>
        <v>422821925</v>
      </c>
      <c r="F31" s="552">
        <f>+SUM(F32:F42)</f>
        <v>433162529</v>
      </c>
      <c r="G31" s="479">
        <f t="shared" si="4"/>
        <v>2.4456167924593819E-2</v>
      </c>
      <c r="H31" s="701">
        <f>SUM(H32:H42)</f>
        <v>1</v>
      </c>
      <c r="I31" s="547"/>
    </row>
    <row r="32" spans="1:13" ht="14.25" customHeight="1" x14ac:dyDescent="0.2">
      <c r="A32" s="698" t="s">
        <v>574</v>
      </c>
      <c r="B32" s="549">
        <v>4066170</v>
      </c>
      <c r="C32" s="549">
        <v>4099583</v>
      </c>
      <c r="D32" s="483">
        <f t="shared" si="5"/>
        <v>8.2173150655284743E-3</v>
      </c>
      <c r="E32" s="548">
        <v>39102138</v>
      </c>
      <c r="F32" s="549">
        <v>47185489</v>
      </c>
      <c r="G32" s="483">
        <f t="shared" si="4"/>
        <v>0.20672401596045731</v>
      </c>
      <c r="H32" s="550">
        <f t="shared" ref="H32:H42" si="6">+F32/$F$31</f>
        <v>0.10893252726391761</v>
      </c>
    </row>
    <row r="33" spans="1:13" ht="14.25" customHeight="1" x14ac:dyDescent="0.2">
      <c r="A33" s="698" t="s">
        <v>580</v>
      </c>
      <c r="B33" s="549">
        <v>5004364</v>
      </c>
      <c r="C33" s="549">
        <v>2322892</v>
      </c>
      <c r="D33" s="483">
        <f t="shared" si="5"/>
        <v>-0.53582673042968099</v>
      </c>
      <c r="E33" s="548">
        <v>62807286</v>
      </c>
      <c r="F33" s="549">
        <v>43620193</v>
      </c>
      <c r="G33" s="483">
        <f t="shared" si="4"/>
        <v>-0.30549151574548217</v>
      </c>
      <c r="H33" s="550">
        <f t="shared" si="6"/>
        <v>0.10070167680639799</v>
      </c>
    </row>
    <row r="34" spans="1:13" ht="14.25" customHeight="1" x14ac:dyDescent="0.2">
      <c r="A34" s="698" t="s">
        <v>582</v>
      </c>
      <c r="B34" s="549">
        <v>2777290</v>
      </c>
      <c r="C34" s="549">
        <v>3424226</v>
      </c>
      <c r="D34" s="483">
        <f t="shared" si="5"/>
        <v>0.23293786388889881</v>
      </c>
      <c r="E34" s="548">
        <v>15303191</v>
      </c>
      <c r="F34" s="549">
        <v>37732407</v>
      </c>
      <c r="G34" s="483">
        <f t="shared" si="4"/>
        <v>1.4656561497533422</v>
      </c>
      <c r="H34" s="550">
        <f t="shared" si="6"/>
        <v>8.7109120650646119E-2</v>
      </c>
      <c r="J34" s="530"/>
      <c r="K34" s="530"/>
      <c r="L34" s="530"/>
      <c r="M34" s="530"/>
    </row>
    <row r="35" spans="1:13" ht="14.25" customHeight="1" x14ac:dyDescent="0.2">
      <c r="A35" s="698" t="s">
        <v>565</v>
      </c>
      <c r="B35" s="549">
        <v>2013652</v>
      </c>
      <c r="C35" s="549">
        <v>3342289</v>
      </c>
      <c r="D35" s="483">
        <f t="shared" si="5"/>
        <v>0.65981460550283755</v>
      </c>
      <c r="E35" s="548">
        <v>11716327</v>
      </c>
      <c r="F35" s="549">
        <v>26325622</v>
      </c>
      <c r="G35" s="483">
        <f t="shared" si="4"/>
        <v>1.2469176560196722</v>
      </c>
      <c r="H35" s="550">
        <f t="shared" si="6"/>
        <v>6.0775390846422916E-2</v>
      </c>
    </row>
    <row r="36" spans="1:13" ht="14.25" customHeight="1" x14ac:dyDescent="0.2">
      <c r="A36" s="698" t="s">
        <v>564</v>
      </c>
      <c r="B36" s="549">
        <v>2067405</v>
      </c>
      <c r="C36" s="549">
        <v>1417661</v>
      </c>
      <c r="D36" s="483">
        <f t="shared" si="5"/>
        <v>-0.31427997900749971</v>
      </c>
      <c r="E36" s="548">
        <v>14930426</v>
      </c>
      <c r="F36" s="549">
        <v>25214937</v>
      </c>
      <c r="G36" s="483">
        <f t="shared" si="4"/>
        <v>0.68882903943933016</v>
      </c>
      <c r="H36" s="550">
        <f t="shared" si="6"/>
        <v>5.8211260928343132E-2</v>
      </c>
      <c r="J36" s="530"/>
      <c r="K36" s="530"/>
      <c r="L36" s="530"/>
      <c r="M36" s="530"/>
    </row>
    <row r="37" spans="1:13" ht="14.25" customHeight="1" x14ac:dyDescent="0.2">
      <c r="A37" s="698" t="s">
        <v>610</v>
      </c>
      <c r="B37" s="549">
        <v>1423206</v>
      </c>
      <c r="C37" s="549">
        <v>1128108</v>
      </c>
      <c r="D37" s="483">
        <f t="shared" si="5"/>
        <v>-0.2073473551966476</v>
      </c>
      <c r="E37" s="548">
        <v>25170372</v>
      </c>
      <c r="F37" s="549">
        <v>24478471</v>
      </c>
      <c r="G37" s="483">
        <f t="shared" si="4"/>
        <v>-2.7488707755292663E-2</v>
      </c>
      <c r="H37" s="550">
        <f t="shared" si="6"/>
        <v>5.6511053845103021E-2</v>
      </c>
    </row>
    <row r="38" spans="1:13" ht="14.25" customHeight="1" x14ac:dyDescent="0.2">
      <c r="A38" s="698" t="s">
        <v>619</v>
      </c>
      <c r="B38" s="549">
        <v>1707158</v>
      </c>
      <c r="C38" s="549">
        <v>3217160</v>
      </c>
      <c r="D38" s="483">
        <f t="shared" si="5"/>
        <v>0.88451215411813089</v>
      </c>
      <c r="E38" s="548">
        <v>13193995</v>
      </c>
      <c r="F38" s="549">
        <v>17580938</v>
      </c>
      <c r="G38" s="483">
        <f t="shared" si="4"/>
        <v>0.33249542689685718</v>
      </c>
      <c r="H38" s="550">
        <f t="shared" si="6"/>
        <v>4.0587393467729986E-2</v>
      </c>
    </row>
    <row r="39" spans="1:13" ht="14.25" customHeight="1" x14ac:dyDescent="0.2">
      <c r="A39" s="698" t="s">
        <v>575</v>
      </c>
      <c r="B39" s="549">
        <v>1877951</v>
      </c>
      <c r="C39" s="549">
        <v>1255057</v>
      </c>
      <c r="D39" s="483">
        <f t="shared" si="5"/>
        <v>-0.33168810048824493</v>
      </c>
      <c r="E39" s="548">
        <v>17880149</v>
      </c>
      <c r="F39" s="549">
        <v>16628014</v>
      </c>
      <c r="G39" s="483">
        <f t="shared" si="4"/>
        <v>-7.0029338122406082E-2</v>
      </c>
      <c r="H39" s="550">
        <f t="shared" si="6"/>
        <v>3.838747095319503E-2</v>
      </c>
    </row>
    <row r="40" spans="1:13" ht="14.25" customHeight="1" x14ac:dyDescent="0.2">
      <c r="A40" s="698" t="s">
        <v>594</v>
      </c>
      <c r="B40" s="549">
        <v>2612059</v>
      </c>
      <c r="C40" s="549">
        <v>2322118</v>
      </c>
      <c r="D40" s="483">
        <f t="shared" si="5"/>
        <v>-0.11100093834021363</v>
      </c>
      <c r="E40" s="548">
        <v>16571788</v>
      </c>
      <c r="F40" s="549">
        <v>16122412</v>
      </c>
      <c r="G40" s="483">
        <f t="shared" si="4"/>
        <v>-2.7116929084538111E-2</v>
      </c>
      <c r="H40" s="550">
        <f t="shared" si="6"/>
        <v>3.7220237025626934E-2</v>
      </c>
    </row>
    <row r="41" spans="1:13" ht="14.25" customHeight="1" x14ac:dyDescent="0.2">
      <c r="A41" s="698" t="s">
        <v>570</v>
      </c>
      <c r="B41" s="549">
        <v>1034274</v>
      </c>
      <c r="C41" s="549">
        <v>5406823</v>
      </c>
      <c r="D41" s="483">
        <f>C41/B41-1</f>
        <v>4.2276505065388861</v>
      </c>
      <c r="E41" s="548">
        <v>6017792</v>
      </c>
      <c r="F41" s="549">
        <v>13888357</v>
      </c>
      <c r="G41" s="483">
        <f t="shared" si="4"/>
        <v>1.3078825256838389</v>
      </c>
      <c r="H41" s="550">
        <f t="shared" si="6"/>
        <v>3.2062692569605901E-2</v>
      </c>
    </row>
    <row r="42" spans="1:13" ht="14.25" customHeight="1" x14ac:dyDescent="0.2">
      <c r="A42" s="699" t="s">
        <v>843</v>
      </c>
      <c r="B42" s="551">
        <v>22614707</v>
      </c>
      <c r="C42" s="549">
        <v>18112473</v>
      </c>
      <c r="D42" s="483">
        <f>C42/B42-1</f>
        <v>-0.19908433923110302</v>
      </c>
      <c r="E42" s="548">
        <v>200128461</v>
      </c>
      <c r="F42" s="551">
        <v>164385689</v>
      </c>
      <c r="G42" s="483">
        <f t="shared" si="4"/>
        <v>-0.17859914487625028</v>
      </c>
      <c r="H42" s="550">
        <f t="shared" si="6"/>
        <v>0.37950117564301133</v>
      </c>
    </row>
    <row r="43" spans="1:13" ht="14.25" customHeight="1" x14ac:dyDescent="0.2">
      <c r="A43" s="700" t="s">
        <v>602</v>
      </c>
      <c r="B43" s="552">
        <f>+SUM(B44:B54)</f>
        <v>155455903</v>
      </c>
      <c r="C43" s="552">
        <f>+SUM(C44:C54)</f>
        <v>144361341</v>
      </c>
      <c r="D43" s="479">
        <f>C43/B43-1</f>
        <v>-7.1367904247418679E-2</v>
      </c>
      <c r="E43" s="545">
        <f>+SUM(E44:E54)</f>
        <v>1252432066</v>
      </c>
      <c r="F43" s="552">
        <f>+SUM(F44:F54)</f>
        <v>1034477256</v>
      </c>
      <c r="G43" s="479">
        <f t="shared" si="4"/>
        <v>-0.17402525527480384</v>
      </c>
      <c r="H43" s="701">
        <f>SUM(H44:H54)</f>
        <v>1</v>
      </c>
      <c r="I43" s="547"/>
    </row>
    <row r="44" spans="1:13" ht="14.25" customHeight="1" x14ac:dyDescent="0.2">
      <c r="A44" s="698" t="s">
        <v>564</v>
      </c>
      <c r="B44" s="549">
        <v>11743613</v>
      </c>
      <c r="C44" s="549">
        <v>5325525</v>
      </c>
      <c r="D44" s="483">
        <f t="shared" ref="D44:D54" si="7">C44/B44-1</f>
        <v>-0.54651732818511645</v>
      </c>
      <c r="E44" s="548">
        <v>58238211</v>
      </c>
      <c r="F44" s="549">
        <v>147254194</v>
      </c>
      <c r="G44" s="483">
        <f t="shared" si="4"/>
        <v>1.5284807254810762</v>
      </c>
      <c r="H44" s="550">
        <f t="shared" ref="H44:H54" si="8">+F44/$F$43</f>
        <v>0.14234647803605263</v>
      </c>
    </row>
    <row r="45" spans="1:13" ht="14.25" customHeight="1" x14ac:dyDescent="0.2">
      <c r="A45" s="698" t="s">
        <v>580</v>
      </c>
      <c r="B45" s="549">
        <v>10205736</v>
      </c>
      <c r="C45" s="549">
        <v>24686389</v>
      </c>
      <c r="D45" s="483">
        <f t="shared" si="7"/>
        <v>1.4188739548034555</v>
      </c>
      <c r="E45" s="548">
        <v>38534691</v>
      </c>
      <c r="F45" s="549">
        <v>112047602</v>
      </c>
      <c r="G45" s="483">
        <f t="shared" si="4"/>
        <v>1.9077072915934372</v>
      </c>
      <c r="H45" s="550">
        <f t="shared" si="8"/>
        <v>0.10831325807321568</v>
      </c>
    </row>
    <row r="46" spans="1:13" ht="14.25" customHeight="1" x14ac:dyDescent="0.2">
      <c r="A46" s="698" t="s">
        <v>565</v>
      </c>
      <c r="B46" s="549">
        <v>20813806</v>
      </c>
      <c r="C46" s="549">
        <v>20114363</v>
      </c>
      <c r="D46" s="483">
        <f t="shared" si="7"/>
        <v>-3.3604762146817402E-2</v>
      </c>
      <c r="E46" s="548">
        <v>164371801</v>
      </c>
      <c r="F46" s="549">
        <v>108892797</v>
      </c>
      <c r="G46" s="483">
        <f t="shared" si="4"/>
        <v>-0.33752142193781765</v>
      </c>
      <c r="H46" s="550">
        <f t="shared" si="8"/>
        <v>0.10526359701812527</v>
      </c>
    </row>
    <row r="47" spans="1:13" ht="14.25" customHeight="1" x14ac:dyDescent="0.2">
      <c r="A47" s="698" t="s">
        <v>566</v>
      </c>
      <c r="B47" s="549">
        <v>20250333</v>
      </c>
      <c r="C47" s="549">
        <v>1578907</v>
      </c>
      <c r="D47" s="483">
        <f t="shared" si="7"/>
        <v>-0.92203056611464118</v>
      </c>
      <c r="E47" s="548">
        <v>280584578</v>
      </c>
      <c r="F47" s="549">
        <v>88582023</v>
      </c>
      <c r="G47" s="483">
        <f t="shared" si="4"/>
        <v>-0.68429475478869684</v>
      </c>
      <c r="H47" s="550">
        <f t="shared" si="8"/>
        <v>8.5629744381736317E-2</v>
      </c>
      <c r="J47" s="530"/>
      <c r="K47" s="530"/>
      <c r="L47" s="530"/>
      <c r="M47" s="530"/>
    </row>
    <row r="48" spans="1:13" ht="14.25" customHeight="1" x14ac:dyDescent="0.2">
      <c r="A48" s="698" t="s">
        <v>567</v>
      </c>
      <c r="B48" s="549">
        <v>6282791</v>
      </c>
      <c r="C48" s="549">
        <v>9838082</v>
      </c>
      <c r="D48" s="483">
        <f t="shared" si="7"/>
        <v>0.56587764896206161</v>
      </c>
      <c r="E48" s="548">
        <v>57138878</v>
      </c>
      <c r="F48" s="549">
        <v>69619477</v>
      </c>
      <c r="G48" s="483">
        <f t="shared" si="4"/>
        <v>0.21842569257310229</v>
      </c>
      <c r="H48" s="550">
        <f t="shared" si="8"/>
        <v>6.7299185744495477E-2</v>
      </c>
      <c r="J48" s="530"/>
      <c r="K48" s="530"/>
      <c r="L48" s="530"/>
      <c r="M48" s="530"/>
    </row>
    <row r="49" spans="1:13" ht="14.25" customHeight="1" x14ac:dyDescent="0.2">
      <c r="A49" s="698" t="s">
        <v>577</v>
      </c>
      <c r="B49" s="549">
        <v>4641239</v>
      </c>
      <c r="C49" s="549">
        <v>2071536</v>
      </c>
      <c r="D49" s="483">
        <f t="shared" si="7"/>
        <v>-0.55366745819381413</v>
      </c>
      <c r="E49" s="548">
        <v>44574913</v>
      </c>
      <c r="F49" s="549">
        <v>51216247</v>
      </c>
      <c r="G49" s="483">
        <f t="shared" si="4"/>
        <v>0.14899264077082996</v>
      </c>
      <c r="H49" s="550">
        <f t="shared" si="8"/>
        <v>4.9509302116546486E-2</v>
      </c>
    </row>
    <row r="50" spans="1:13" ht="14.25" customHeight="1" x14ac:dyDescent="0.2">
      <c r="A50" s="698" t="s">
        <v>572</v>
      </c>
      <c r="B50" s="549">
        <v>3861536</v>
      </c>
      <c r="C50" s="549">
        <v>4837633</v>
      </c>
      <c r="D50" s="483">
        <f t="shared" si="7"/>
        <v>0.25277428463699425</v>
      </c>
      <c r="E50" s="548">
        <v>20948232</v>
      </c>
      <c r="F50" s="549">
        <v>37399344</v>
      </c>
      <c r="G50" s="483">
        <f t="shared" si="4"/>
        <v>0.78532221716849415</v>
      </c>
      <c r="H50" s="550">
        <f t="shared" si="8"/>
        <v>3.6152891504460494E-2</v>
      </c>
    </row>
    <row r="51" spans="1:13" ht="14.25" customHeight="1" x14ac:dyDescent="0.2">
      <c r="A51" s="698" t="s">
        <v>595</v>
      </c>
      <c r="B51" s="549">
        <v>6645196</v>
      </c>
      <c r="C51" s="549">
        <v>7591388</v>
      </c>
      <c r="D51" s="483">
        <f t="shared" si="7"/>
        <v>0.14238737277275182</v>
      </c>
      <c r="E51" s="548">
        <v>91223237</v>
      </c>
      <c r="F51" s="549">
        <v>35563589</v>
      </c>
      <c r="G51" s="483">
        <f t="shared" si="4"/>
        <v>-0.61014769734601715</v>
      </c>
      <c r="H51" s="550">
        <f t="shared" si="8"/>
        <v>3.437831889848722E-2</v>
      </c>
    </row>
    <row r="52" spans="1:13" ht="14.25" customHeight="1" x14ac:dyDescent="0.2">
      <c r="A52" s="698" t="s">
        <v>579</v>
      </c>
      <c r="B52" s="549">
        <v>4869267</v>
      </c>
      <c r="C52" s="549">
        <v>2789826</v>
      </c>
      <c r="D52" s="483">
        <f t="shared" si="7"/>
        <v>-0.42705421575773106</v>
      </c>
      <c r="E52" s="548">
        <v>36534972</v>
      </c>
      <c r="F52" s="549">
        <v>35228628</v>
      </c>
      <c r="G52" s="483">
        <f t="shared" si="4"/>
        <v>-3.5755987441293269E-2</v>
      </c>
      <c r="H52" s="550">
        <f t="shared" si="8"/>
        <v>3.4054521542810988E-2</v>
      </c>
    </row>
    <row r="53" spans="1:13" ht="14.25" customHeight="1" x14ac:dyDescent="0.2">
      <c r="A53" s="698" t="s">
        <v>574</v>
      </c>
      <c r="B53" s="549">
        <v>2864863</v>
      </c>
      <c r="C53" s="549">
        <v>3383765</v>
      </c>
      <c r="D53" s="483">
        <f t="shared" si="7"/>
        <v>0.18112628771428163</v>
      </c>
      <c r="E53" s="548">
        <v>27398838</v>
      </c>
      <c r="F53" s="549">
        <v>33905191</v>
      </c>
      <c r="G53" s="483">
        <f t="shared" si="4"/>
        <v>0.23746820941822433</v>
      </c>
      <c r="H53" s="550">
        <f t="shared" si="8"/>
        <v>3.2775192304469569E-2</v>
      </c>
    </row>
    <row r="54" spans="1:13" ht="14.25" customHeight="1" x14ac:dyDescent="0.2">
      <c r="A54" s="699" t="s">
        <v>844</v>
      </c>
      <c r="B54" s="549">
        <v>63277523</v>
      </c>
      <c r="C54" s="551">
        <v>62143927</v>
      </c>
      <c r="D54" s="483">
        <f t="shared" si="7"/>
        <v>-1.7914670901387875E-2</v>
      </c>
      <c r="E54" s="548">
        <v>432883715</v>
      </c>
      <c r="F54" s="551">
        <v>314768164</v>
      </c>
      <c r="G54" s="483">
        <f t="shared" si="4"/>
        <v>-0.27285746011489487</v>
      </c>
      <c r="H54" s="550">
        <f t="shared" si="8"/>
        <v>0.30427751037959988</v>
      </c>
    </row>
    <row r="55" spans="1:13" ht="14.25" customHeight="1" x14ac:dyDescent="0.2">
      <c r="A55" s="700" t="s">
        <v>603</v>
      </c>
      <c r="B55" s="552">
        <f>+SUM(B56:B66)</f>
        <v>152537912</v>
      </c>
      <c r="C55" s="552">
        <f>+SUM(C56:C66)</f>
        <v>137272287</v>
      </c>
      <c r="D55" s="479">
        <f>C55/B55-1</f>
        <v>-0.10007757940203088</v>
      </c>
      <c r="E55" s="545">
        <f>+SUM(E56:E66)</f>
        <v>931147940</v>
      </c>
      <c r="F55" s="552">
        <f>+SUM(F56:F66)</f>
        <v>903683740</v>
      </c>
      <c r="G55" s="479">
        <f>F55/E55-1</f>
        <v>-2.9494990881899996E-2</v>
      </c>
      <c r="H55" s="701">
        <f>SUM(H56:H66)</f>
        <v>1</v>
      </c>
      <c r="I55" s="547"/>
    </row>
    <row r="56" spans="1:13" ht="14.25" customHeight="1" x14ac:dyDescent="0.2">
      <c r="A56" s="698" t="s">
        <v>573</v>
      </c>
      <c r="B56" s="549">
        <v>88468642</v>
      </c>
      <c r="C56" s="549">
        <v>43579386</v>
      </c>
      <c r="D56" s="483">
        <f>(C56-B56)/B56</f>
        <v>-0.50740301857464931</v>
      </c>
      <c r="E56" s="548">
        <v>400188813</v>
      </c>
      <c r="F56" s="549">
        <v>267433838</v>
      </c>
      <c r="G56" s="483">
        <f>(F56-E56)/E56</f>
        <v>-0.33173084975766176</v>
      </c>
      <c r="H56" s="550">
        <f t="shared" ref="H56:H66" si="9">+F56/$F$55</f>
        <v>0.29593742386025446</v>
      </c>
    </row>
    <row r="57" spans="1:13" ht="14.25" customHeight="1" x14ac:dyDescent="0.2">
      <c r="A57" s="698" t="s">
        <v>594</v>
      </c>
      <c r="B57" s="549">
        <v>31654647</v>
      </c>
      <c r="C57" s="549">
        <v>41982070</v>
      </c>
      <c r="D57" s="483">
        <f t="shared" ref="D57:D66" si="10">(C57-B57)/B57</f>
        <v>0.32625298269792741</v>
      </c>
      <c r="E57" s="548">
        <v>137725285</v>
      </c>
      <c r="F57" s="549">
        <v>205372981</v>
      </c>
      <c r="G57" s="483">
        <f t="shared" ref="G57:G66" si="11">(F57-E57)/E57</f>
        <v>0.4911784789554075</v>
      </c>
      <c r="H57" s="550">
        <f t="shared" si="9"/>
        <v>0.22726200761341572</v>
      </c>
    </row>
    <row r="58" spans="1:13" ht="14.25" customHeight="1" x14ac:dyDescent="0.2">
      <c r="A58" s="698" t="s">
        <v>578</v>
      </c>
      <c r="B58" s="549">
        <v>4892031</v>
      </c>
      <c r="C58" s="549">
        <v>6616690</v>
      </c>
      <c r="D58" s="483">
        <f t="shared" si="10"/>
        <v>0.35254457708873882</v>
      </c>
      <c r="E58" s="548">
        <v>59874929</v>
      </c>
      <c r="F58" s="549">
        <v>68399678</v>
      </c>
      <c r="G58" s="483">
        <f t="shared" si="11"/>
        <v>0.14237593500945947</v>
      </c>
      <c r="H58" s="550">
        <f t="shared" si="9"/>
        <v>7.5689840341710696E-2</v>
      </c>
    </row>
    <row r="59" spans="1:13" ht="14.25" customHeight="1" x14ac:dyDescent="0.2">
      <c r="A59" s="698" t="s">
        <v>581</v>
      </c>
      <c r="B59" s="549">
        <v>5961572</v>
      </c>
      <c r="C59" s="549">
        <v>5840448</v>
      </c>
      <c r="D59" s="483">
        <f t="shared" si="10"/>
        <v>-2.031745989145145E-2</v>
      </c>
      <c r="E59" s="548">
        <v>67124918</v>
      </c>
      <c r="F59" s="549">
        <v>62364902</v>
      </c>
      <c r="G59" s="483">
        <f t="shared" si="11"/>
        <v>-7.0912801710983089E-2</v>
      </c>
      <c r="H59" s="550">
        <f t="shared" si="9"/>
        <v>6.9011866917069897E-2</v>
      </c>
    </row>
    <row r="60" spans="1:13" ht="14.25" customHeight="1" x14ac:dyDescent="0.2">
      <c r="A60" s="698" t="s">
        <v>574</v>
      </c>
      <c r="B60" s="549">
        <v>2902292</v>
      </c>
      <c r="C60" s="549">
        <v>5644275</v>
      </c>
      <c r="D60" s="483">
        <f t="shared" si="10"/>
        <v>0.94476468942477188</v>
      </c>
      <c r="E60" s="548">
        <v>31006533</v>
      </c>
      <c r="F60" s="549">
        <v>40482607</v>
      </c>
      <c r="G60" s="483">
        <f t="shared" si="11"/>
        <v>0.30561540047060404</v>
      </c>
      <c r="H60" s="550">
        <f t="shared" si="9"/>
        <v>4.4797317034829018E-2</v>
      </c>
    </row>
    <row r="61" spans="1:13" ht="14.25" customHeight="1" x14ac:dyDescent="0.2">
      <c r="A61" s="698" t="s">
        <v>583</v>
      </c>
      <c r="B61" s="549">
        <v>0</v>
      </c>
      <c r="C61" s="549">
        <v>3308541</v>
      </c>
      <c r="D61" s="483" t="s">
        <v>391</v>
      </c>
      <c r="E61" s="548">
        <v>16962614</v>
      </c>
      <c r="F61" s="549">
        <v>29297672</v>
      </c>
      <c r="G61" s="483">
        <f t="shared" si="11"/>
        <v>0.72719086810558797</v>
      </c>
      <c r="H61" s="550">
        <f t="shared" si="9"/>
        <v>3.242027127764853E-2</v>
      </c>
    </row>
    <row r="62" spans="1:13" ht="14.25" customHeight="1" x14ac:dyDescent="0.2">
      <c r="A62" s="698" t="s">
        <v>588</v>
      </c>
      <c r="B62" s="549">
        <v>1858081</v>
      </c>
      <c r="C62" s="549">
        <v>2127032</v>
      </c>
      <c r="D62" s="483">
        <f t="shared" si="10"/>
        <v>0.14474664990385241</v>
      </c>
      <c r="E62" s="548">
        <v>23350139</v>
      </c>
      <c r="F62" s="549">
        <v>25985172</v>
      </c>
      <c r="G62" s="483">
        <f t="shared" si="11"/>
        <v>0.11284870723895905</v>
      </c>
      <c r="H62" s="550">
        <f t="shared" si="9"/>
        <v>2.8754718990517635E-2</v>
      </c>
      <c r="J62" s="530"/>
      <c r="K62" s="530"/>
      <c r="L62" s="530"/>
      <c r="M62" s="530"/>
    </row>
    <row r="63" spans="1:13" ht="14.25" customHeight="1" x14ac:dyDescent="0.2">
      <c r="A63" s="698" t="s">
        <v>838</v>
      </c>
      <c r="B63" s="549">
        <v>0</v>
      </c>
      <c r="C63" s="549">
        <v>1358525</v>
      </c>
      <c r="D63" s="483" t="s">
        <v>391</v>
      </c>
      <c r="E63" s="548">
        <v>0</v>
      </c>
      <c r="F63" s="549">
        <v>21806094</v>
      </c>
      <c r="G63" s="483" t="s">
        <v>391</v>
      </c>
      <c r="H63" s="550">
        <f t="shared" si="9"/>
        <v>2.4130227240782266E-2</v>
      </c>
    </row>
    <row r="64" spans="1:13" ht="14.25" customHeight="1" x14ac:dyDescent="0.2">
      <c r="A64" s="698" t="s">
        <v>618</v>
      </c>
      <c r="B64" s="549">
        <v>1797311</v>
      </c>
      <c r="C64" s="549">
        <v>3167998</v>
      </c>
      <c r="D64" s="483">
        <f t="shared" si="10"/>
        <v>0.76263206534650929</v>
      </c>
      <c r="E64" s="548">
        <v>11938558</v>
      </c>
      <c r="F64" s="549">
        <v>20046936</v>
      </c>
      <c r="G64" s="483">
        <f t="shared" si="11"/>
        <v>0.67917565923790801</v>
      </c>
      <c r="H64" s="550">
        <f t="shared" si="9"/>
        <v>2.2183574975023896E-2</v>
      </c>
    </row>
    <row r="65" spans="1:13" ht="14.25" customHeight="1" x14ac:dyDescent="0.2">
      <c r="A65" s="698" t="s">
        <v>569</v>
      </c>
      <c r="B65" s="549">
        <v>0</v>
      </c>
      <c r="C65" s="549">
        <v>5868424</v>
      </c>
      <c r="D65" s="483" t="s">
        <v>391</v>
      </c>
      <c r="E65" s="548">
        <v>0</v>
      </c>
      <c r="F65" s="549">
        <v>19754688</v>
      </c>
      <c r="G65" s="483" t="s">
        <v>391</v>
      </c>
      <c r="H65" s="550">
        <f t="shared" si="9"/>
        <v>2.1860178650553123E-2</v>
      </c>
    </row>
    <row r="66" spans="1:13" ht="14.25" customHeight="1" x14ac:dyDescent="0.2">
      <c r="A66" s="699" t="s">
        <v>845</v>
      </c>
      <c r="B66" s="549">
        <v>15003336</v>
      </c>
      <c r="C66" s="551">
        <v>17778898</v>
      </c>
      <c r="D66" s="483">
        <f t="shared" si="10"/>
        <v>0.18499632348432377</v>
      </c>
      <c r="E66" s="548">
        <v>182976151</v>
      </c>
      <c r="F66" s="551">
        <v>142739172</v>
      </c>
      <c r="G66" s="483">
        <f t="shared" si="11"/>
        <v>-0.21990286045529508</v>
      </c>
      <c r="H66" s="550">
        <f t="shared" si="9"/>
        <v>0.15795257309819474</v>
      </c>
    </row>
    <row r="67" spans="1:13" ht="14.25" customHeight="1" x14ac:dyDescent="0.2">
      <c r="A67" s="700" t="s">
        <v>422</v>
      </c>
      <c r="B67" s="552">
        <f>+SUM(B68:B78)</f>
        <v>73615421</v>
      </c>
      <c r="C67" s="552">
        <f>+SUM(C68:C78)</f>
        <v>40760865</v>
      </c>
      <c r="D67" s="479">
        <f>C67/B67-1</f>
        <v>-0.44629991316629158</v>
      </c>
      <c r="E67" s="545">
        <f>+SUM(E68:E78)</f>
        <v>609701499</v>
      </c>
      <c r="F67" s="552">
        <f>+SUM(F68:F78)</f>
        <v>292243552</v>
      </c>
      <c r="G67" s="479">
        <f>F67/E67-1</f>
        <v>-0.52067765541117694</v>
      </c>
      <c r="H67" s="701">
        <f>SUM(H68:H78)</f>
        <v>1</v>
      </c>
      <c r="I67" s="547"/>
    </row>
    <row r="68" spans="1:13" ht="14.25" customHeight="1" x14ac:dyDescent="0.2">
      <c r="A68" s="698" t="s">
        <v>566</v>
      </c>
      <c r="B68" s="549">
        <v>29574862</v>
      </c>
      <c r="C68" s="530">
        <v>0</v>
      </c>
      <c r="D68" s="483" t="s">
        <v>407</v>
      </c>
      <c r="E68" s="548">
        <v>306020270</v>
      </c>
      <c r="F68" s="549">
        <v>65962248</v>
      </c>
      <c r="G68" s="483">
        <f>F68/E68-1</f>
        <v>-0.78445137637451268</v>
      </c>
      <c r="H68" s="550">
        <f t="shared" ref="H68:H78" si="12">+F68/$F$67</f>
        <v>0.22570984902346108</v>
      </c>
    </row>
    <row r="69" spans="1:13" ht="14.25" customHeight="1" x14ac:dyDescent="0.2">
      <c r="A69" s="698" t="s">
        <v>564</v>
      </c>
      <c r="B69" s="549">
        <v>10379925</v>
      </c>
      <c r="C69" s="530">
        <v>8775364</v>
      </c>
      <c r="D69" s="483">
        <f t="shared" ref="D69:D78" si="13">C69/B69-1</f>
        <v>-0.15458310151566601</v>
      </c>
      <c r="E69" s="548">
        <v>45111156</v>
      </c>
      <c r="F69" s="549">
        <v>29054406</v>
      </c>
      <c r="G69" s="483">
        <f t="shared" ref="G69:G78" si="14">F69/E69-1</f>
        <v>-0.35593745369770613</v>
      </c>
      <c r="H69" s="550">
        <f t="shared" si="12"/>
        <v>9.9418467237901625E-2</v>
      </c>
    </row>
    <row r="70" spans="1:13" ht="14.25" customHeight="1" x14ac:dyDescent="0.2">
      <c r="A70" s="698" t="s">
        <v>563</v>
      </c>
      <c r="B70" s="549">
        <v>5725708</v>
      </c>
      <c r="C70" s="530">
        <v>4832804</v>
      </c>
      <c r="D70" s="483">
        <f t="shared" si="13"/>
        <v>-0.15594647858395849</v>
      </c>
      <c r="E70" s="548">
        <v>29655437</v>
      </c>
      <c r="F70" s="549">
        <v>26895319</v>
      </c>
      <c r="G70" s="483">
        <f t="shared" si="14"/>
        <v>-9.307291610641244E-2</v>
      </c>
      <c r="H70" s="550">
        <f t="shared" si="12"/>
        <v>9.2030495851624469E-2</v>
      </c>
    </row>
    <row r="71" spans="1:13" ht="14.25" customHeight="1" x14ac:dyDescent="0.2">
      <c r="A71" s="698" t="s">
        <v>567</v>
      </c>
      <c r="B71" s="549">
        <v>4085358</v>
      </c>
      <c r="C71" s="530">
        <v>5126092</v>
      </c>
      <c r="D71" s="483">
        <f t="shared" si="13"/>
        <v>0.25474731957395158</v>
      </c>
      <c r="E71" s="548">
        <v>20239718</v>
      </c>
      <c r="F71" s="549">
        <v>23714418</v>
      </c>
      <c r="G71" s="483">
        <f t="shared" si="14"/>
        <v>0.17167729313224611</v>
      </c>
      <c r="H71" s="550">
        <f t="shared" si="12"/>
        <v>8.1146077775567135E-2</v>
      </c>
    </row>
    <row r="72" spans="1:13" ht="14.25" customHeight="1" x14ac:dyDescent="0.2">
      <c r="A72" s="698" t="s">
        <v>595</v>
      </c>
      <c r="B72" s="549">
        <v>5682070</v>
      </c>
      <c r="C72" s="530">
        <v>5549796</v>
      </c>
      <c r="D72" s="483">
        <f t="shared" si="13"/>
        <v>-2.3279192266198789E-2</v>
      </c>
      <c r="E72" s="548">
        <v>35070221</v>
      </c>
      <c r="F72" s="549">
        <v>22531455</v>
      </c>
      <c r="G72" s="483">
        <f t="shared" si="14"/>
        <v>-0.35753313330988135</v>
      </c>
      <c r="H72" s="550">
        <f t="shared" si="12"/>
        <v>7.7098210878575685E-2</v>
      </c>
    </row>
    <row r="73" spans="1:13" ht="14.25" customHeight="1" x14ac:dyDescent="0.2">
      <c r="A73" s="698" t="s">
        <v>571</v>
      </c>
      <c r="B73" s="549">
        <v>11572424</v>
      </c>
      <c r="C73" s="530">
        <v>0</v>
      </c>
      <c r="D73" s="483" t="s">
        <v>407</v>
      </c>
      <c r="E73" s="548">
        <v>15987863</v>
      </c>
      <c r="F73" s="549">
        <v>10829520</v>
      </c>
      <c r="G73" s="483">
        <f t="shared" si="14"/>
        <v>-0.32264118100086292</v>
      </c>
      <c r="H73" s="550">
        <f t="shared" si="12"/>
        <v>3.7056489102623553E-2</v>
      </c>
      <c r="J73" s="530"/>
      <c r="K73" s="530"/>
      <c r="L73" s="530"/>
      <c r="M73" s="530"/>
    </row>
    <row r="74" spans="1:13" ht="14.25" customHeight="1" x14ac:dyDescent="0.2">
      <c r="A74" s="698" t="s">
        <v>580</v>
      </c>
      <c r="B74" s="549">
        <v>588392</v>
      </c>
      <c r="C74" s="530">
        <v>2289173</v>
      </c>
      <c r="D74" s="483">
        <f t="shared" si="13"/>
        <v>2.8905576554405905</v>
      </c>
      <c r="E74" s="548">
        <v>6562007</v>
      </c>
      <c r="F74" s="549">
        <v>9106316</v>
      </c>
      <c r="G74" s="483">
        <f t="shared" si="14"/>
        <v>0.38773335657825414</v>
      </c>
      <c r="H74" s="550">
        <f t="shared" si="12"/>
        <v>3.1160023677785028E-2</v>
      </c>
    </row>
    <row r="75" spans="1:13" ht="14.25" customHeight="1" x14ac:dyDescent="0.2">
      <c r="A75" s="698" t="s">
        <v>616</v>
      </c>
      <c r="B75" s="549">
        <v>834905</v>
      </c>
      <c r="C75" s="555">
        <v>723881</v>
      </c>
      <c r="D75" s="483">
        <f t="shared" si="13"/>
        <v>-0.13297800348542643</v>
      </c>
      <c r="E75" s="548">
        <v>6049346</v>
      </c>
      <c r="F75" s="549">
        <v>8641436</v>
      </c>
      <c r="G75" s="483">
        <f t="shared" si="14"/>
        <v>0.42849094761648621</v>
      </c>
      <c r="H75" s="550">
        <f t="shared" si="12"/>
        <v>2.9569295681158434E-2</v>
      </c>
    </row>
    <row r="76" spans="1:13" ht="14.25" customHeight="1" x14ac:dyDescent="0.2">
      <c r="A76" s="698" t="s">
        <v>582</v>
      </c>
      <c r="B76" s="549">
        <v>386315</v>
      </c>
      <c r="C76" s="555">
        <v>903892</v>
      </c>
      <c r="D76" s="483">
        <f t="shared" si="13"/>
        <v>1.3397797134462808</v>
      </c>
      <c r="E76" s="548">
        <v>4184616</v>
      </c>
      <c r="F76" s="549">
        <v>8167033</v>
      </c>
      <c r="G76" s="483">
        <f t="shared" si="14"/>
        <v>0.95168039313523622</v>
      </c>
      <c r="H76" s="550">
        <f t="shared" si="12"/>
        <v>2.7945981850097414E-2</v>
      </c>
    </row>
    <row r="77" spans="1:13" ht="14.25" customHeight="1" x14ac:dyDescent="0.2">
      <c r="A77" s="698" t="s">
        <v>579</v>
      </c>
      <c r="B77" s="549">
        <v>1923442</v>
      </c>
      <c r="C77" s="530">
        <v>1912139</v>
      </c>
      <c r="D77" s="483">
        <f t="shared" si="13"/>
        <v>-5.8764444157921591E-3</v>
      </c>
      <c r="E77" s="548">
        <v>5826120</v>
      </c>
      <c r="F77" s="549">
        <v>6706194</v>
      </c>
      <c r="G77" s="483">
        <f t="shared" si="14"/>
        <v>0.15105662087289651</v>
      </c>
      <c r="H77" s="550">
        <f t="shared" si="12"/>
        <v>2.2947277892379297E-2</v>
      </c>
    </row>
    <row r="78" spans="1:13" ht="14.25" customHeight="1" x14ac:dyDescent="0.2">
      <c r="A78" s="699" t="s">
        <v>846</v>
      </c>
      <c r="B78" s="549">
        <v>2862020</v>
      </c>
      <c r="C78" s="551">
        <v>10647724</v>
      </c>
      <c r="D78" s="483">
        <f t="shared" si="13"/>
        <v>2.7203527578423632</v>
      </c>
      <c r="E78" s="548">
        <v>134994745</v>
      </c>
      <c r="F78" s="551">
        <v>80635207</v>
      </c>
      <c r="G78" s="483">
        <f t="shared" si="14"/>
        <v>-0.40267891909422104</v>
      </c>
      <c r="H78" s="550">
        <f t="shared" si="12"/>
        <v>0.27591783102882628</v>
      </c>
    </row>
    <row r="79" spans="1:13" s="6" customFormat="1" ht="14.25" customHeight="1" thickBot="1" x14ac:dyDescent="0.25">
      <c r="A79" s="705" t="s">
        <v>0</v>
      </c>
      <c r="B79" s="556">
        <f>+B7+B19+B31+B43+B55+B67</f>
        <v>734155865</v>
      </c>
      <c r="C79" s="556">
        <f>+C7+C19+C31+C43+C55+C67</f>
        <v>713007124</v>
      </c>
      <c r="D79" s="557">
        <f>C79/B79-1</f>
        <v>-2.8806881492392633E-2</v>
      </c>
      <c r="E79" s="556">
        <f>+E7+E19+E31+E43+E55+E67</f>
        <v>5234590336</v>
      </c>
      <c r="F79" s="556">
        <f>+F7+F19+F31+F43+F55+F67</f>
        <v>4715348642</v>
      </c>
      <c r="G79" s="557">
        <f>F79/E79-1</f>
        <v>-9.919433244450937E-2</v>
      </c>
      <c r="H79" s="706">
        <f>+F79/$F$79</f>
        <v>1</v>
      </c>
      <c r="I79" s="547">
        <f t="shared" ref="I79" si="15">E79/1000000</f>
        <v>5234.5903360000002</v>
      </c>
    </row>
    <row r="80" spans="1:13" s="6" customFormat="1" x14ac:dyDescent="0.2">
      <c r="B80" s="539"/>
      <c r="C80" s="539"/>
      <c r="D80" s="540"/>
      <c r="E80" s="539"/>
      <c r="F80" s="539"/>
      <c r="G80" s="540"/>
      <c r="H80" s="539"/>
      <c r="I80" s="24"/>
    </row>
    <row r="81" spans="1:9" s="6" customFormat="1" ht="55.5" customHeight="1" x14ac:dyDescent="0.2">
      <c r="A81" s="953" t="s">
        <v>835</v>
      </c>
      <c r="B81" s="953"/>
      <c r="C81" s="953"/>
      <c r="D81" s="953"/>
      <c r="E81" s="953"/>
      <c r="F81" s="953"/>
      <c r="G81" s="953"/>
      <c r="H81" s="953"/>
      <c r="I81" s="24"/>
    </row>
    <row r="82" spans="1:9" s="6" customFormat="1" x14ac:dyDescent="0.2">
      <c r="B82" s="555"/>
      <c r="C82" s="555"/>
      <c r="D82" s="555"/>
      <c r="E82" s="555"/>
      <c r="F82" s="555"/>
      <c r="G82" s="10"/>
      <c r="H82" s="555"/>
      <c r="I82" s="24"/>
    </row>
    <row r="83" spans="1:9" s="6" customFormat="1" x14ac:dyDescent="0.2">
      <c r="B83" s="555"/>
      <c r="D83" s="10"/>
      <c r="F83" s="555"/>
      <c r="G83" s="10"/>
      <c r="I83" s="24"/>
    </row>
    <row r="84" spans="1:9" s="6" customFormat="1" x14ac:dyDescent="0.2">
      <c r="D84" s="10"/>
      <c r="G84" s="10"/>
      <c r="I84" s="24"/>
    </row>
    <row r="85" spans="1:9" s="6" customFormat="1" x14ac:dyDescent="0.2">
      <c r="D85" s="10"/>
      <c r="G85" s="10"/>
      <c r="I85" s="24"/>
    </row>
    <row r="86" spans="1:9" s="6" customFormat="1" x14ac:dyDescent="0.2">
      <c r="C86" s="555"/>
      <c r="D86" s="555"/>
      <c r="E86" s="555"/>
      <c r="F86" s="555"/>
      <c r="G86" s="10"/>
      <c r="I86" s="24"/>
    </row>
    <row r="87" spans="1:9" s="6" customFormat="1" x14ac:dyDescent="0.2">
      <c r="D87" s="10"/>
      <c r="G87" s="10"/>
      <c r="I87" s="24"/>
    </row>
    <row r="88" spans="1:9" s="6" customFormat="1" x14ac:dyDescent="0.2">
      <c r="D88" s="10"/>
      <c r="G88" s="10"/>
      <c r="I88" s="24"/>
    </row>
    <row r="89" spans="1:9" s="6" customFormat="1" x14ac:dyDescent="0.2">
      <c r="D89" s="10"/>
      <c r="G89" s="10"/>
      <c r="I89" s="24"/>
    </row>
    <row r="90" spans="1:9" s="6" customFormat="1" x14ac:dyDescent="0.2">
      <c r="D90" s="10"/>
      <c r="G90" s="10"/>
      <c r="I90" s="24"/>
    </row>
    <row r="91" spans="1:9" s="6" customFormat="1" x14ac:dyDescent="0.2">
      <c r="D91" s="10"/>
      <c r="G91" s="10"/>
      <c r="I91" s="24"/>
    </row>
    <row r="92" spans="1:9" s="6" customFormat="1" x14ac:dyDescent="0.2">
      <c r="D92" s="10"/>
      <c r="G92" s="10"/>
      <c r="I92" s="24"/>
    </row>
    <row r="93" spans="1:9" s="6" customFormat="1" x14ac:dyDescent="0.2">
      <c r="D93" s="10"/>
      <c r="G93" s="10"/>
      <c r="I93" s="24"/>
    </row>
    <row r="94" spans="1:9" s="6" customFormat="1" x14ac:dyDescent="0.2">
      <c r="D94" s="10"/>
      <c r="G94" s="10"/>
      <c r="I94" s="24"/>
    </row>
    <row r="95" spans="1:9" s="6" customFormat="1" x14ac:dyDescent="0.2">
      <c r="D95" s="10"/>
      <c r="G95" s="10"/>
      <c r="I95" s="24"/>
    </row>
    <row r="96" spans="1:9" s="6" customFormat="1" x14ac:dyDescent="0.2">
      <c r="D96" s="10"/>
      <c r="G96" s="10"/>
      <c r="I96" s="24"/>
    </row>
    <row r="97" spans="4:9" s="6" customFormat="1" x14ac:dyDescent="0.2">
      <c r="D97" s="10"/>
      <c r="G97" s="10"/>
      <c r="I97" s="24"/>
    </row>
    <row r="98" spans="4:9" s="6" customFormat="1" x14ac:dyDescent="0.2">
      <c r="D98" s="10"/>
      <c r="G98" s="10"/>
      <c r="I98" s="24"/>
    </row>
    <row r="99" spans="4:9" s="6" customFormat="1" x14ac:dyDescent="0.2">
      <c r="D99" s="10"/>
      <c r="G99" s="10"/>
      <c r="I99" s="24"/>
    </row>
    <row r="100" spans="4:9" s="6" customFormat="1" x14ac:dyDescent="0.2">
      <c r="D100" s="10"/>
      <c r="G100" s="10"/>
      <c r="I100" s="24"/>
    </row>
    <row r="101" spans="4:9" s="6" customFormat="1" x14ac:dyDescent="0.2">
      <c r="D101" s="10"/>
      <c r="G101" s="10"/>
      <c r="I101" s="24"/>
    </row>
    <row r="102" spans="4:9" s="6" customFormat="1" x14ac:dyDescent="0.2">
      <c r="D102" s="10"/>
      <c r="G102" s="10"/>
      <c r="I102" s="24"/>
    </row>
    <row r="103" spans="4:9" s="6" customFormat="1" x14ac:dyDescent="0.2">
      <c r="D103" s="10"/>
      <c r="G103" s="10"/>
      <c r="I103" s="24"/>
    </row>
    <row r="104" spans="4:9" s="6" customFormat="1" x14ac:dyDescent="0.2">
      <c r="D104" s="10"/>
      <c r="G104" s="10"/>
      <c r="I104" s="24"/>
    </row>
    <row r="105" spans="4:9" s="6" customFormat="1" x14ac:dyDescent="0.2">
      <c r="D105" s="10"/>
      <c r="G105" s="10"/>
      <c r="I105" s="24"/>
    </row>
    <row r="106" spans="4:9" s="6" customFormat="1" x14ac:dyDescent="0.2">
      <c r="D106" s="10"/>
      <c r="G106" s="10"/>
      <c r="I106" s="24"/>
    </row>
    <row r="107" spans="4:9" s="6" customFormat="1" x14ac:dyDescent="0.2">
      <c r="D107" s="10"/>
      <c r="G107" s="10"/>
      <c r="I107" s="24"/>
    </row>
    <row r="108" spans="4:9" s="6" customFormat="1" x14ac:dyDescent="0.2">
      <c r="D108" s="10"/>
      <c r="G108" s="10"/>
      <c r="I108" s="24"/>
    </row>
    <row r="109" spans="4:9" s="6" customFormat="1" x14ac:dyDescent="0.2">
      <c r="D109" s="10"/>
      <c r="G109" s="10"/>
      <c r="I109" s="24"/>
    </row>
    <row r="110" spans="4:9" s="6" customFormat="1" x14ac:dyDescent="0.2">
      <c r="D110" s="10"/>
      <c r="G110" s="10"/>
      <c r="I110" s="24"/>
    </row>
    <row r="111" spans="4:9" s="6" customFormat="1" x14ac:dyDescent="0.2">
      <c r="D111" s="10"/>
      <c r="G111" s="10"/>
      <c r="I111" s="24"/>
    </row>
    <row r="112" spans="4:9" s="6" customFormat="1" x14ac:dyDescent="0.2">
      <c r="D112" s="10"/>
      <c r="G112" s="10"/>
      <c r="I112" s="24"/>
    </row>
    <row r="113" spans="4:9" s="6" customFormat="1" x14ac:dyDescent="0.2">
      <c r="D113" s="10"/>
      <c r="G113" s="10"/>
      <c r="I113" s="24"/>
    </row>
    <row r="114" spans="4:9" s="6" customFormat="1" x14ac:dyDescent="0.2">
      <c r="D114" s="10"/>
      <c r="G114" s="10"/>
      <c r="I114" s="24"/>
    </row>
    <row r="115" spans="4:9" s="6" customFormat="1" x14ac:dyDescent="0.2">
      <c r="D115" s="10"/>
      <c r="G115" s="10"/>
      <c r="I115" s="24"/>
    </row>
    <row r="116" spans="4:9" s="6" customFormat="1" x14ac:dyDescent="0.2">
      <c r="D116" s="10"/>
      <c r="G116" s="10"/>
      <c r="I116" s="24"/>
    </row>
    <row r="117" spans="4:9" s="6" customFormat="1" x14ac:dyDescent="0.2">
      <c r="D117" s="10"/>
      <c r="G117" s="10"/>
      <c r="I117" s="24"/>
    </row>
    <row r="118" spans="4:9" s="6" customFormat="1" x14ac:dyDescent="0.2">
      <c r="D118" s="10"/>
      <c r="G118" s="10"/>
      <c r="I118" s="24"/>
    </row>
    <row r="119" spans="4:9" s="6" customFormat="1" x14ac:dyDescent="0.2">
      <c r="D119" s="10"/>
      <c r="G119" s="10"/>
      <c r="I119" s="24"/>
    </row>
    <row r="120" spans="4:9" s="6" customFormat="1" x14ac:dyDescent="0.2">
      <c r="D120" s="10"/>
      <c r="G120" s="10"/>
      <c r="I120" s="24"/>
    </row>
    <row r="121" spans="4:9" s="6" customFormat="1" x14ac:dyDescent="0.2">
      <c r="D121" s="10"/>
      <c r="G121" s="10"/>
      <c r="I121" s="24"/>
    </row>
    <row r="122" spans="4:9" s="6" customFormat="1" x14ac:dyDescent="0.2">
      <c r="D122" s="10"/>
      <c r="G122" s="10"/>
      <c r="I122" s="24"/>
    </row>
    <row r="123" spans="4:9" s="6" customFormat="1" x14ac:dyDescent="0.2">
      <c r="D123" s="10"/>
      <c r="G123" s="10"/>
      <c r="I123" s="24"/>
    </row>
    <row r="124" spans="4:9" s="6" customFormat="1" x14ac:dyDescent="0.2">
      <c r="D124" s="10"/>
      <c r="G124" s="10"/>
      <c r="I124" s="24"/>
    </row>
    <row r="125" spans="4:9" s="6" customFormat="1" x14ac:dyDescent="0.2">
      <c r="D125" s="10"/>
      <c r="G125" s="10"/>
      <c r="I125" s="24"/>
    </row>
    <row r="126" spans="4:9" s="6" customFormat="1" x14ac:dyDescent="0.2">
      <c r="D126" s="10"/>
      <c r="G126" s="10"/>
      <c r="I126" s="24"/>
    </row>
    <row r="127" spans="4:9" s="6" customFormat="1" x14ac:dyDescent="0.2">
      <c r="D127" s="10"/>
      <c r="G127" s="10"/>
      <c r="I127" s="24"/>
    </row>
    <row r="128" spans="4:9" s="6" customFormat="1" x14ac:dyDescent="0.2">
      <c r="D128" s="10"/>
      <c r="G128" s="10"/>
      <c r="I128" s="24"/>
    </row>
    <row r="129" spans="4:9" s="6" customFormat="1" x14ac:dyDescent="0.2">
      <c r="D129" s="10"/>
      <c r="G129" s="10"/>
      <c r="I129" s="24"/>
    </row>
    <row r="130" spans="4:9" s="6" customFormat="1" x14ac:dyDescent="0.2">
      <c r="D130" s="10"/>
      <c r="G130" s="10"/>
      <c r="I130" s="24"/>
    </row>
    <row r="131" spans="4:9" s="6" customFormat="1" x14ac:dyDescent="0.2">
      <c r="D131" s="10"/>
      <c r="G131" s="10"/>
      <c r="I131" s="24"/>
    </row>
    <row r="132" spans="4:9" s="6" customFormat="1" x14ac:dyDescent="0.2">
      <c r="D132" s="10"/>
      <c r="G132" s="10"/>
      <c r="I132" s="24"/>
    </row>
    <row r="133" spans="4:9" s="6" customFormat="1" x14ac:dyDescent="0.2">
      <c r="D133" s="10"/>
      <c r="G133" s="10"/>
      <c r="I133" s="24"/>
    </row>
    <row r="134" spans="4:9" s="6" customFormat="1" x14ac:dyDescent="0.2">
      <c r="D134" s="10"/>
      <c r="G134" s="10"/>
      <c r="I134" s="24"/>
    </row>
    <row r="135" spans="4:9" s="6" customFormat="1" x14ac:dyDescent="0.2">
      <c r="D135" s="10"/>
      <c r="G135" s="10"/>
      <c r="I135" s="24"/>
    </row>
    <row r="136" spans="4:9" s="6" customFormat="1" x14ac:dyDescent="0.2">
      <c r="D136" s="10"/>
      <c r="G136" s="10"/>
      <c r="I136" s="24"/>
    </row>
    <row r="137" spans="4:9" s="6" customFormat="1" x14ac:dyDescent="0.2">
      <c r="D137" s="10"/>
      <c r="G137" s="10"/>
      <c r="I137" s="24"/>
    </row>
    <row r="138" spans="4:9" s="6" customFormat="1" x14ac:dyDescent="0.2">
      <c r="D138" s="10"/>
      <c r="G138" s="10"/>
      <c r="I138" s="24"/>
    </row>
    <row r="139" spans="4:9" s="6" customFormat="1" x14ac:dyDescent="0.2">
      <c r="D139" s="10"/>
      <c r="G139" s="10"/>
      <c r="I139" s="24"/>
    </row>
    <row r="140" spans="4:9" s="6" customFormat="1" x14ac:dyDescent="0.2">
      <c r="D140" s="10"/>
      <c r="G140" s="10"/>
      <c r="I140" s="24"/>
    </row>
    <row r="141" spans="4:9" s="6" customFormat="1" x14ac:dyDescent="0.2">
      <c r="D141" s="10"/>
      <c r="G141" s="10"/>
      <c r="I141" s="24"/>
    </row>
    <row r="142" spans="4:9" s="6" customFormat="1" x14ac:dyDescent="0.2">
      <c r="D142" s="10"/>
      <c r="G142" s="10"/>
      <c r="I142" s="24"/>
    </row>
    <row r="143" spans="4:9" s="6" customFormat="1" x14ac:dyDescent="0.2">
      <c r="D143" s="10"/>
      <c r="G143" s="10"/>
      <c r="I143" s="24"/>
    </row>
    <row r="144" spans="4:9" s="6" customFormat="1" x14ac:dyDescent="0.2">
      <c r="D144" s="10"/>
      <c r="G144" s="10"/>
      <c r="I144" s="24"/>
    </row>
    <row r="145" spans="4:9" s="6" customFormat="1" x14ac:dyDescent="0.2">
      <c r="D145" s="10"/>
      <c r="G145" s="10"/>
      <c r="I145" s="24"/>
    </row>
    <row r="146" spans="4:9" s="6" customFormat="1" x14ac:dyDescent="0.2">
      <c r="D146" s="10"/>
      <c r="G146" s="10"/>
      <c r="I146" s="24"/>
    </row>
    <row r="147" spans="4:9" s="6" customFormat="1" x14ac:dyDescent="0.2">
      <c r="D147" s="10"/>
      <c r="G147" s="10"/>
      <c r="I147" s="24"/>
    </row>
    <row r="148" spans="4:9" s="6" customFormat="1" x14ac:dyDescent="0.2">
      <c r="D148" s="10"/>
      <c r="G148" s="10"/>
      <c r="I148" s="24"/>
    </row>
    <row r="149" spans="4:9" s="6" customFormat="1" x14ac:dyDescent="0.2">
      <c r="D149" s="10"/>
      <c r="G149" s="10"/>
      <c r="I149" s="24"/>
    </row>
    <row r="150" spans="4:9" s="6" customFormat="1" x14ac:dyDescent="0.2">
      <c r="D150" s="10"/>
      <c r="G150" s="10"/>
      <c r="I150" s="24"/>
    </row>
    <row r="151" spans="4:9" s="6" customFormat="1" x14ac:dyDescent="0.2">
      <c r="D151" s="10"/>
      <c r="G151" s="10"/>
      <c r="I151" s="24"/>
    </row>
    <row r="152" spans="4:9" s="6" customFormat="1" x14ac:dyDescent="0.2">
      <c r="D152" s="10"/>
      <c r="G152" s="10"/>
      <c r="I152" s="24"/>
    </row>
    <row r="153" spans="4:9" s="6" customFormat="1" x14ac:dyDescent="0.2">
      <c r="D153" s="10"/>
      <c r="G153" s="10"/>
      <c r="I153" s="24"/>
    </row>
    <row r="154" spans="4:9" s="6" customFormat="1" x14ac:dyDescent="0.2">
      <c r="D154" s="10"/>
      <c r="G154" s="10"/>
      <c r="I154" s="24"/>
    </row>
    <row r="155" spans="4:9" s="6" customFormat="1" x14ac:dyDescent="0.2">
      <c r="D155" s="10"/>
      <c r="G155" s="10"/>
      <c r="I155" s="24"/>
    </row>
    <row r="156" spans="4:9" s="6" customFormat="1" x14ac:dyDescent="0.2">
      <c r="D156" s="10"/>
      <c r="G156" s="10"/>
      <c r="I156" s="24"/>
    </row>
    <row r="157" spans="4:9" s="6" customFormat="1" x14ac:dyDescent="0.2">
      <c r="D157" s="10"/>
      <c r="G157" s="10"/>
      <c r="I157" s="24"/>
    </row>
    <row r="158" spans="4:9" s="6" customFormat="1" x14ac:dyDescent="0.2">
      <c r="D158" s="10"/>
      <c r="G158" s="10"/>
      <c r="I158" s="24"/>
    </row>
    <row r="159" spans="4:9" s="6" customFormat="1" x14ac:dyDescent="0.2">
      <c r="D159" s="10"/>
      <c r="G159" s="10"/>
      <c r="I159" s="24"/>
    </row>
    <row r="160" spans="4:9" s="6" customFormat="1" x14ac:dyDescent="0.2">
      <c r="D160" s="10"/>
      <c r="G160" s="10"/>
      <c r="I160" s="24"/>
    </row>
    <row r="161" spans="4:9" s="6" customFormat="1" x14ac:dyDescent="0.2">
      <c r="D161" s="10"/>
      <c r="G161" s="10"/>
      <c r="I161" s="24"/>
    </row>
    <row r="162" spans="4:9" s="6" customFormat="1" x14ac:dyDescent="0.2">
      <c r="D162" s="10"/>
      <c r="G162" s="10"/>
      <c r="I162" s="24"/>
    </row>
    <row r="163" spans="4:9" s="6" customFormat="1" x14ac:dyDescent="0.2">
      <c r="D163" s="10"/>
      <c r="G163" s="10"/>
      <c r="I163" s="24"/>
    </row>
    <row r="164" spans="4:9" s="6" customFormat="1" x14ac:dyDescent="0.2">
      <c r="D164" s="10"/>
      <c r="G164" s="10"/>
      <c r="I164" s="24"/>
    </row>
    <row r="165" spans="4:9" s="6" customFormat="1" x14ac:dyDescent="0.2">
      <c r="D165" s="10"/>
      <c r="G165" s="10"/>
      <c r="I165" s="24"/>
    </row>
    <row r="166" spans="4:9" s="6" customFormat="1" x14ac:dyDescent="0.2">
      <c r="D166" s="10"/>
      <c r="G166" s="10"/>
      <c r="I166" s="24"/>
    </row>
    <row r="167" spans="4:9" s="6" customFormat="1" x14ac:dyDescent="0.2">
      <c r="D167" s="10"/>
      <c r="G167" s="10"/>
      <c r="I167" s="24"/>
    </row>
    <row r="168" spans="4:9" s="6" customFormat="1" x14ac:dyDescent="0.2">
      <c r="D168" s="10"/>
      <c r="G168" s="10"/>
      <c r="I168" s="24"/>
    </row>
    <row r="169" spans="4:9" s="6" customFormat="1" x14ac:dyDescent="0.2">
      <c r="D169" s="10"/>
      <c r="G169" s="10"/>
      <c r="I169" s="24"/>
    </row>
    <row r="170" spans="4:9" s="6" customFormat="1" x14ac:dyDescent="0.2">
      <c r="D170" s="10"/>
      <c r="G170" s="10"/>
      <c r="I170" s="24"/>
    </row>
    <row r="171" spans="4:9" s="6" customFormat="1" x14ac:dyDescent="0.2">
      <c r="D171" s="10"/>
      <c r="G171" s="10"/>
      <c r="I171" s="24"/>
    </row>
    <row r="172" spans="4:9" s="6" customFormat="1" x14ac:dyDescent="0.2">
      <c r="D172" s="10"/>
      <c r="G172" s="10"/>
      <c r="I172" s="24"/>
    </row>
    <row r="173" spans="4:9" s="6" customFormat="1" x14ac:dyDescent="0.2">
      <c r="D173" s="10"/>
      <c r="G173" s="10"/>
      <c r="I173" s="24"/>
    </row>
    <row r="174" spans="4:9" s="6" customFormat="1" x14ac:dyDescent="0.2">
      <c r="D174" s="10"/>
      <c r="G174" s="10"/>
      <c r="I174" s="24"/>
    </row>
    <row r="175" spans="4:9" s="6" customFormat="1" x14ac:dyDescent="0.2">
      <c r="D175" s="10"/>
      <c r="G175" s="10"/>
      <c r="I175" s="24"/>
    </row>
    <row r="176" spans="4:9" s="6" customFormat="1" x14ac:dyDescent="0.2">
      <c r="D176" s="10"/>
      <c r="G176" s="10"/>
      <c r="I176" s="24"/>
    </row>
    <row r="177" spans="4:9" s="6" customFormat="1" x14ac:dyDescent="0.2">
      <c r="D177" s="10"/>
      <c r="G177" s="10"/>
      <c r="I177" s="24"/>
    </row>
    <row r="178" spans="4:9" s="6" customFormat="1" x14ac:dyDescent="0.2">
      <c r="D178" s="10"/>
      <c r="G178" s="10"/>
      <c r="I178" s="24"/>
    </row>
    <row r="179" spans="4:9" s="6" customFormat="1" x14ac:dyDescent="0.2">
      <c r="D179" s="10"/>
      <c r="G179" s="10"/>
      <c r="I179" s="24"/>
    </row>
    <row r="180" spans="4:9" s="6" customFormat="1" x14ac:dyDescent="0.2">
      <c r="D180" s="10"/>
      <c r="G180" s="10"/>
      <c r="I180" s="24"/>
    </row>
    <row r="181" spans="4:9" s="6" customFormat="1" x14ac:dyDescent="0.2">
      <c r="D181" s="10"/>
      <c r="G181" s="10"/>
      <c r="I181" s="24"/>
    </row>
    <row r="182" spans="4:9" s="6" customFormat="1" x14ac:dyDescent="0.2">
      <c r="D182" s="10"/>
      <c r="G182" s="10"/>
      <c r="I182" s="24"/>
    </row>
    <row r="183" spans="4:9" s="6" customFormat="1" x14ac:dyDescent="0.2">
      <c r="D183" s="10"/>
      <c r="G183" s="10"/>
      <c r="I183" s="24"/>
    </row>
    <row r="184" spans="4:9" s="6" customFormat="1" x14ac:dyDescent="0.2">
      <c r="D184" s="10"/>
      <c r="G184" s="10"/>
      <c r="I184" s="24"/>
    </row>
    <row r="185" spans="4:9" s="6" customFormat="1" x14ac:dyDescent="0.2">
      <c r="D185" s="10"/>
      <c r="G185" s="10"/>
      <c r="I185" s="24"/>
    </row>
    <row r="186" spans="4:9" s="6" customFormat="1" x14ac:dyDescent="0.2">
      <c r="D186" s="10"/>
      <c r="G186" s="10"/>
      <c r="I186" s="24"/>
    </row>
    <row r="187" spans="4:9" s="6" customFormat="1" x14ac:dyDescent="0.2">
      <c r="D187" s="10"/>
      <c r="G187" s="10"/>
      <c r="I187" s="24"/>
    </row>
    <row r="188" spans="4:9" s="6" customFormat="1" x14ac:dyDescent="0.2">
      <c r="D188" s="10"/>
      <c r="G188" s="10"/>
      <c r="I188" s="24"/>
    </row>
    <row r="189" spans="4:9" s="6" customFormat="1" x14ac:dyDescent="0.2">
      <c r="D189" s="10"/>
      <c r="G189" s="10"/>
      <c r="I189" s="24"/>
    </row>
    <row r="190" spans="4:9" s="6" customFormat="1" x14ac:dyDescent="0.2">
      <c r="D190" s="10"/>
      <c r="G190" s="10"/>
      <c r="I190" s="24"/>
    </row>
    <row r="191" spans="4:9" s="6" customFormat="1" x14ac:dyDescent="0.2">
      <c r="D191" s="10"/>
      <c r="G191" s="10"/>
      <c r="I191" s="24"/>
    </row>
    <row r="192" spans="4:9" s="6" customFormat="1" x14ac:dyDescent="0.2">
      <c r="D192" s="10"/>
      <c r="G192" s="10"/>
      <c r="I192" s="24"/>
    </row>
    <row r="193" spans="4:9" s="6" customFormat="1" x14ac:dyDescent="0.2">
      <c r="D193" s="10"/>
      <c r="G193" s="10"/>
      <c r="I193" s="24"/>
    </row>
    <row r="194" spans="4:9" s="6" customFormat="1" x14ac:dyDescent="0.2">
      <c r="D194" s="10"/>
      <c r="G194" s="10"/>
      <c r="I194" s="24"/>
    </row>
    <row r="195" spans="4:9" s="6" customFormat="1" x14ac:dyDescent="0.2">
      <c r="D195" s="10"/>
      <c r="G195" s="10"/>
      <c r="I195" s="24"/>
    </row>
    <row r="196" spans="4:9" s="6" customFormat="1" x14ac:dyDescent="0.2">
      <c r="D196" s="10"/>
      <c r="G196" s="10"/>
      <c r="I196" s="24"/>
    </row>
    <row r="197" spans="4:9" s="6" customFormat="1" x14ac:dyDescent="0.2">
      <c r="D197" s="10"/>
      <c r="G197" s="10"/>
      <c r="I197" s="24"/>
    </row>
    <row r="198" spans="4:9" s="6" customFormat="1" x14ac:dyDescent="0.2">
      <c r="D198" s="10"/>
      <c r="G198" s="10"/>
      <c r="I198" s="24"/>
    </row>
    <row r="199" spans="4:9" s="6" customFormat="1" x14ac:dyDescent="0.2">
      <c r="D199" s="10"/>
      <c r="G199" s="10"/>
      <c r="I199" s="24"/>
    </row>
    <row r="200" spans="4:9" s="6" customFormat="1" x14ac:dyDescent="0.2">
      <c r="D200" s="10"/>
      <c r="G200" s="10"/>
      <c r="I200" s="24"/>
    </row>
    <row r="201" spans="4:9" s="6" customFormat="1" x14ac:dyDescent="0.2">
      <c r="D201" s="10"/>
      <c r="G201" s="10"/>
      <c r="I201" s="24"/>
    </row>
    <row r="202" spans="4:9" s="6" customFormat="1" x14ac:dyDescent="0.2">
      <c r="D202" s="10"/>
      <c r="G202" s="10"/>
      <c r="I202" s="24"/>
    </row>
    <row r="203" spans="4:9" s="6" customFormat="1" x14ac:dyDescent="0.2">
      <c r="D203" s="10"/>
      <c r="G203" s="10"/>
      <c r="I203" s="24"/>
    </row>
    <row r="204" spans="4:9" s="6" customFormat="1" x14ac:dyDescent="0.2">
      <c r="D204" s="10"/>
      <c r="G204" s="10"/>
      <c r="I204" s="24"/>
    </row>
    <row r="205" spans="4:9" s="6" customFormat="1" x14ac:dyDescent="0.2">
      <c r="D205" s="10"/>
      <c r="G205" s="10"/>
      <c r="I205" s="24"/>
    </row>
    <row r="206" spans="4:9" s="6" customFormat="1" x14ac:dyDescent="0.2">
      <c r="D206" s="10"/>
      <c r="G206" s="10"/>
      <c r="I206" s="24"/>
    </row>
    <row r="207" spans="4:9" s="6" customFormat="1" x14ac:dyDescent="0.2">
      <c r="D207" s="10"/>
      <c r="G207" s="10"/>
      <c r="I207" s="24"/>
    </row>
    <row r="208" spans="4:9" s="6" customFormat="1" x14ac:dyDescent="0.2">
      <c r="D208" s="10"/>
      <c r="G208" s="10"/>
      <c r="I208" s="24"/>
    </row>
    <row r="209" spans="4:9" s="6" customFormat="1" x14ac:dyDescent="0.2">
      <c r="D209" s="10"/>
      <c r="G209" s="10"/>
      <c r="I209" s="24"/>
    </row>
    <row r="210" spans="4:9" s="6" customFormat="1" x14ac:dyDescent="0.2">
      <c r="D210" s="10"/>
      <c r="G210" s="10"/>
      <c r="I210" s="24"/>
    </row>
    <row r="211" spans="4:9" s="6" customFormat="1" x14ac:dyDescent="0.2">
      <c r="D211" s="10"/>
      <c r="G211" s="10"/>
      <c r="I211" s="24"/>
    </row>
    <row r="212" spans="4:9" s="6" customFormat="1" x14ac:dyDescent="0.2">
      <c r="D212" s="10"/>
      <c r="G212" s="10"/>
      <c r="I212" s="24"/>
    </row>
    <row r="213" spans="4:9" s="6" customFormat="1" x14ac:dyDescent="0.2">
      <c r="D213" s="10"/>
      <c r="G213" s="10"/>
      <c r="I213" s="24"/>
    </row>
    <row r="214" spans="4:9" s="6" customFormat="1" x14ac:dyDescent="0.2">
      <c r="D214" s="10"/>
      <c r="G214" s="10"/>
      <c r="I214" s="24"/>
    </row>
    <row r="215" spans="4:9" s="6" customFormat="1" x14ac:dyDescent="0.2">
      <c r="D215" s="10"/>
      <c r="G215" s="10"/>
      <c r="I215" s="24"/>
    </row>
    <row r="216" spans="4:9" s="6" customFormat="1" x14ac:dyDescent="0.2">
      <c r="D216" s="10"/>
      <c r="G216" s="10"/>
      <c r="I216" s="24"/>
    </row>
    <row r="217" spans="4:9" s="6" customFormat="1" x14ac:dyDescent="0.2">
      <c r="D217" s="10"/>
      <c r="G217" s="10"/>
      <c r="I217" s="24"/>
    </row>
    <row r="218" spans="4:9" s="6" customFormat="1" x14ac:dyDescent="0.2">
      <c r="D218" s="10"/>
      <c r="G218" s="10"/>
      <c r="I218" s="24"/>
    </row>
    <row r="219" spans="4:9" s="6" customFormat="1" x14ac:dyDescent="0.2">
      <c r="D219" s="10"/>
      <c r="G219" s="10"/>
      <c r="I219" s="24"/>
    </row>
    <row r="220" spans="4:9" s="6" customFormat="1" x14ac:dyDescent="0.2">
      <c r="D220" s="10"/>
      <c r="G220" s="10"/>
      <c r="I220" s="24"/>
    </row>
    <row r="221" spans="4:9" s="6" customFormat="1" x14ac:dyDescent="0.2">
      <c r="D221" s="10"/>
      <c r="G221" s="10"/>
      <c r="I221" s="24"/>
    </row>
    <row r="222" spans="4:9" s="6" customFormat="1" x14ac:dyDescent="0.2">
      <c r="D222" s="10"/>
      <c r="G222" s="10"/>
      <c r="I222" s="24"/>
    </row>
    <row r="223" spans="4:9" s="6" customFormat="1" x14ac:dyDescent="0.2">
      <c r="D223" s="10"/>
      <c r="G223" s="10"/>
      <c r="I223" s="24"/>
    </row>
    <row r="224" spans="4:9" s="6" customFormat="1" x14ac:dyDescent="0.2">
      <c r="D224" s="10"/>
      <c r="G224" s="10"/>
      <c r="I224" s="24"/>
    </row>
    <row r="225" spans="4:9" s="6" customFormat="1" x14ac:dyDescent="0.2">
      <c r="D225" s="10"/>
      <c r="G225" s="10"/>
      <c r="I225" s="24"/>
    </row>
    <row r="226" spans="4:9" s="6" customFormat="1" x14ac:dyDescent="0.2">
      <c r="D226" s="10"/>
      <c r="G226" s="10"/>
      <c r="I226" s="24"/>
    </row>
    <row r="227" spans="4:9" s="6" customFormat="1" x14ac:dyDescent="0.2">
      <c r="D227" s="10"/>
      <c r="G227" s="10"/>
      <c r="I227" s="24"/>
    </row>
    <row r="228" spans="4:9" s="6" customFormat="1" x14ac:dyDescent="0.2">
      <c r="D228" s="10"/>
      <c r="G228" s="10"/>
      <c r="I228" s="24"/>
    </row>
    <row r="229" spans="4:9" s="6" customFormat="1" x14ac:dyDescent="0.2">
      <c r="D229" s="10"/>
      <c r="G229" s="10"/>
      <c r="I229" s="24"/>
    </row>
    <row r="230" spans="4:9" s="6" customFormat="1" x14ac:dyDescent="0.2">
      <c r="D230" s="10"/>
      <c r="G230" s="10"/>
      <c r="I230" s="24"/>
    </row>
    <row r="231" spans="4:9" s="6" customFormat="1" x14ac:dyDescent="0.2">
      <c r="D231" s="10"/>
      <c r="G231" s="10"/>
      <c r="I231" s="24"/>
    </row>
    <row r="232" spans="4:9" s="6" customFormat="1" x14ac:dyDescent="0.2">
      <c r="D232" s="10"/>
      <c r="G232" s="10"/>
      <c r="I232" s="24"/>
    </row>
    <row r="233" spans="4:9" s="6" customFormat="1" x14ac:dyDescent="0.2">
      <c r="D233" s="10"/>
      <c r="G233" s="10"/>
      <c r="I233" s="24"/>
    </row>
    <row r="234" spans="4:9" s="6" customFormat="1" x14ac:dyDescent="0.2">
      <c r="D234" s="10"/>
      <c r="G234" s="10"/>
      <c r="I234" s="24"/>
    </row>
    <row r="235" spans="4:9" s="6" customFormat="1" x14ac:dyDescent="0.2">
      <c r="D235" s="10"/>
      <c r="G235" s="10"/>
      <c r="I235" s="24"/>
    </row>
    <row r="236" spans="4:9" s="6" customFormat="1" x14ac:dyDescent="0.2">
      <c r="D236" s="10"/>
      <c r="G236" s="10"/>
      <c r="I236" s="24"/>
    </row>
    <row r="237" spans="4:9" s="6" customFormat="1" x14ac:dyDescent="0.2">
      <c r="D237" s="10"/>
      <c r="G237" s="10"/>
      <c r="I237" s="24"/>
    </row>
    <row r="238" spans="4:9" s="6" customFormat="1" x14ac:dyDescent="0.2">
      <c r="D238" s="10"/>
      <c r="G238" s="10"/>
      <c r="I238" s="24"/>
    </row>
    <row r="239" spans="4:9" s="6" customFormat="1" x14ac:dyDescent="0.2">
      <c r="D239" s="10"/>
      <c r="G239" s="10"/>
      <c r="I239" s="24"/>
    </row>
    <row r="240" spans="4:9" s="6" customFormat="1" x14ac:dyDescent="0.2">
      <c r="D240" s="10"/>
      <c r="G240" s="10"/>
      <c r="I240" s="24"/>
    </row>
    <row r="241" spans="4:9" s="6" customFormat="1" x14ac:dyDescent="0.2">
      <c r="D241" s="10"/>
      <c r="G241" s="10"/>
      <c r="I241" s="24"/>
    </row>
    <row r="242" spans="4:9" s="6" customFormat="1" x14ac:dyDescent="0.2">
      <c r="D242" s="10"/>
      <c r="G242" s="10"/>
      <c r="I242" s="24"/>
    </row>
    <row r="243" spans="4:9" s="6" customFormat="1" x14ac:dyDescent="0.2">
      <c r="D243" s="10"/>
      <c r="G243" s="10"/>
      <c r="I243" s="24"/>
    </row>
    <row r="244" spans="4:9" s="6" customFormat="1" x14ac:dyDescent="0.2">
      <c r="D244" s="10"/>
      <c r="G244" s="10"/>
      <c r="I244" s="24"/>
    </row>
    <row r="245" spans="4:9" s="6" customFormat="1" x14ac:dyDescent="0.2">
      <c r="D245" s="10"/>
      <c r="G245" s="10"/>
      <c r="I245" s="24"/>
    </row>
    <row r="246" spans="4:9" s="6" customFormat="1" x14ac:dyDescent="0.2">
      <c r="D246" s="10"/>
      <c r="G246" s="10"/>
      <c r="I246" s="24"/>
    </row>
    <row r="247" spans="4:9" s="6" customFormat="1" x14ac:dyDescent="0.2">
      <c r="D247" s="10"/>
      <c r="G247" s="10"/>
      <c r="I247" s="24"/>
    </row>
    <row r="248" spans="4:9" s="6" customFormat="1" x14ac:dyDescent="0.2">
      <c r="D248" s="10"/>
      <c r="G248" s="10"/>
      <c r="I248" s="24"/>
    </row>
    <row r="249" spans="4:9" s="6" customFormat="1" x14ac:dyDescent="0.2">
      <c r="D249" s="10"/>
      <c r="G249" s="10"/>
      <c r="I249" s="24"/>
    </row>
    <row r="250" spans="4:9" s="6" customFormat="1" x14ac:dyDescent="0.2">
      <c r="D250" s="10"/>
      <c r="G250" s="10"/>
      <c r="I250" s="24"/>
    </row>
    <row r="251" spans="4:9" s="6" customFormat="1" x14ac:dyDescent="0.2">
      <c r="D251" s="10"/>
      <c r="G251" s="10"/>
      <c r="I251" s="24"/>
    </row>
    <row r="252" spans="4:9" s="6" customFormat="1" x14ac:dyDescent="0.2">
      <c r="D252" s="10"/>
      <c r="G252" s="10"/>
      <c r="I252" s="24"/>
    </row>
    <row r="253" spans="4:9" s="6" customFormat="1" x14ac:dyDescent="0.2">
      <c r="D253" s="10"/>
      <c r="G253" s="10"/>
      <c r="I253" s="24"/>
    </row>
    <row r="254" spans="4:9" s="6" customFormat="1" x14ac:dyDescent="0.2">
      <c r="D254" s="10"/>
      <c r="G254" s="10"/>
      <c r="I254" s="24"/>
    </row>
    <row r="255" spans="4:9" s="6" customFormat="1" x14ac:dyDescent="0.2">
      <c r="D255" s="10"/>
      <c r="G255" s="10"/>
      <c r="I255" s="24"/>
    </row>
  </sheetData>
  <mergeCells count="3">
    <mergeCell ref="B5:D5"/>
    <mergeCell ref="E5:G5"/>
    <mergeCell ref="A81:H81"/>
  </mergeCells>
  <printOptions horizontalCentered="1" verticalCentered="1"/>
  <pageMargins left="0" right="0" top="0" bottom="0" header="0.31496062992125984" footer="0.31496062992125984"/>
  <pageSetup paperSize="9" scale="7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26399-AF6E-4CB7-AEFD-C240C78AF9F2}">
  <sheetPr>
    <tabColor rgb="FF92D050"/>
  </sheetPr>
  <dimension ref="A1:P67"/>
  <sheetViews>
    <sheetView showGridLines="0" view="pageBreakPreview" zoomScaleNormal="100" zoomScaleSheetLayoutView="100" workbookViewId="0"/>
  </sheetViews>
  <sheetFormatPr baseColWidth="10" defaultColWidth="11.42578125" defaultRowHeight="12.75" x14ac:dyDescent="0.2"/>
  <cols>
    <col min="1" max="1" width="13.85546875" style="6" customWidth="1"/>
    <col min="2" max="8" width="14" style="6" customWidth="1"/>
    <col min="9" max="9" width="19.140625" style="6" customWidth="1"/>
    <col min="10" max="10" width="10.42578125" style="6" customWidth="1"/>
    <col min="11" max="11" width="14" style="27" customWidth="1"/>
    <col min="12" max="14" width="14" style="6" customWidth="1"/>
    <col min="15" max="16384" width="11.42578125" style="6"/>
  </cols>
  <sheetData>
    <row r="1" spans="1:15" x14ac:dyDescent="0.2">
      <c r="A1" s="395" t="s">
        <v>671</v>
      </c>
      <c r="B1" s="602"/>
      <c r="C1" s="602"/>
      <c r="D1" s="603"/>
      <c r="E1" s="604"/>
      <c r="F1" s="604"/>
      <c r="G1" s="491"/>
      <c r="H1" s="491"/>
    </row>
    <row r="2" spans="1:15" ht="15.75" x14ac:dyDescent="0.2">
      <c r="A2" s="957" t="s">
        <v>672</v>
      </c>
      <c r="B2" s="957"/>
      <c r="C2" s="957"/>
      <c r="D2" s="957"/>
      <c r="E2" s="604"/>
      <c r="F2" s="604"/>
      <c r="G2" s="491"/>
      <c r="H2" s="491"/>
    </row>
    <row r="3" spans="1:15" x14ac:dyDescent="0.2">
      <c r="A3" s="605"/>
      <c r="B3" s="605"/>
      <c r="C3" s="605"/>
      <c r="D3" s="605"/>
      <c r="E3" s="604"/>
      <c r="F3" s="604"/>
      <c r="G3" s="491"/>
      <c r="H3" s="491"/>
    </row>
    <row r="4" spans="1:15" ht="15" customHeight="1" x14ac:dyDescent="0.25">
      <c r="A4" s="958" t="s">
        <v>673</v>
      </c>
      <c r="B4" s="958"/>
      <c r="C4" s="958"/>
      <c r="D4" s="958"/>
      <c r="F4" s="503" t="s">
        <v>850</v>
      </c>
      <c r="G4" s="503"/>
      <c r="H4" s="503"/>
      <c r="J4" s="606"/>
      <c r="L4"/>
      <c r="M4"/>
      <c r="N4"/>
      <c r="O4"/>
    </row>
    <row r="5" spans="1:15" ht="15" x14ac:dyDescent="0.25">
      <c r="A5" s="607" t="s">
        <v>297</v>
      </c>
      <c r="B5" s="607" t="s">
        <v>674</v>
      </c>
      <c r="C5" s="607" t="s">
        <v>675</v>
      </c>
      <c r="D5" s="607" t="s">
        <v>0</v>
      </c>
      <c r="F5" s="354" t="s">
        <v>239</v>
      </c>
      <c r="G5" s="852" t="s">
        <v>764</v>
      </c>
      <c r="H5" s="852" t="s">
        <v>765</v>
      </c>
      <c r="I5" s="355" t="s">
        <v>766</v>
      </c>
      <c r="J5" s="355" t="s">
        <v>676</v>
      </c>
      <c r="K5" s="608"/>
      <c r="L5"/>
      <c r="M5"/>
      <c r="N5"/>
      <c r="O5"/>
    </row>
    <row r="6" spans="1:15" ht="15" x14ac:dyDescent="0.25">
      <c r="A6" s="523">
        <v>2013</v>
      </c>
      <c r="B6" s="609">
        <v>78572</v>
      </c>
      <c r="C6" s="609">
        <v>98367</v>
      </c>
      <c r="D6" s="609">
        <f t="shared" ref="D6:D15" si="0">+B6+C6</f>
        <v>176939</v>
      </c>
      <c r="E6" s="27"/>
      <c r="F6" s="6" t="s">
        <v>420</v>
      </c>
      <c r="G6" s="27">
        <v>31429</v>
      </c>
      <c r="H6" s="27">
        <v>1929</v>
      </c>
      <c r="I6" s="27">
        <f>+G6+H6</f>
        <v>33358</v>
      </c>
      <c r="J6" s="610">
        <f t="shared" ref="J6:J25" si="1">I6/$I$33</f>
        <v>0.14732016676088186</v>
      </c>
      <c r="K6" s="608"/>
      <c r="L6" s="606"/>
      <c r="M6"/>
      <c r="N6"/>
      <c r="O6"/>
    </row>
    <row r="7" spans="1:15" ht="15" x14ac:dyDescent="0.25">
      <c r="A7" s="523">
        <v>2014</v>
      </c>
      <c r="B7" s="609">
        <v>79983</v>
      </c>
      <c r="C7" s="609">
        <v>91844</v>
      </c>
      <c r="D7" s="609">
        <f t="shared" si="0"/>
        <v>171827</v>
      </c>
      <c r="E7" s="27"/>
      <c r="F7" s="6" t="s">
        <v>438</v>
      </c>
      <c r="G7" s="27">
        <v>20385</v>
      </c>
      <c r="H7" s="27">
        <v>955</v>
      </c>
      <c r="I7" s="27">
        <f t="shared" ref="I7:I25" si="2">+G7+H7</f>
        <v>21340</v>
      </c>
      <c r="J7" s="610">
        <f t="shared" si="1"/>
        <v>9.4244629734313176E-2</v>
      </c>
      <c r="K7" s="608"/>
      <c r="L7" s="606"/>
      <c r="N7"/>
      <c r="O7"/>
    </row>
    <row r="8" spans="1:15" ht="15" x14ac:dyDescent="0.25">
      <c r="A8" s="523">
        <v>2015</v>
      </c>
      <c r="B8" s="609">
        <v>73057</v>
      </c>
      <c r="C8" s="609">
        <v>108989</v>
      </c>
      <c r="D8" s="609">
        <f t="shared" si="0"/>
        <v>182046</v>
      </c>
      <c r="E8" s="27"/>
      <c r="F8" s="6" t="s">
        <v>433</v>
      </c>
      <c r="G8" s="27">
        <v>19597</v>
      </c>
      <c r="H8" s="27">
        <v>956</v>
      </c>
      <c r="I8" s="27">
        <f t="shared" si="2"/>
        <v>20553</v>
      </c>
      <c r="J8" s="610">
        <f t="shared" si="1"/>
        <v>9.0768972583380444E-2</v>
      </c>
      <c r="K8" s="608"/>
      <c r="L8" s="606"/>
      <c r="N8"/>
      <c r="O8"/>
    </row>
    <row r="9" spans="1:15" ht="15" x14ac:dyDescent="0.25">
      <c r="A9" s="523">
        <v>2016</v>
      </c>
      <c r="B9" s="609">
        <v>73284</v>
      </c>
      <c r="C9" s="609">
        <v>96570</v>
      </c>
      <c r="D9" s="609">
        <f t="shared" si="0"/>
        <v>169854</v>
      </c>
      <c r="E9" s="27"/>
      <c r="F9" s="6" t="s">
        <v>426</v>
      </c>
      <c r="G9" s="27">
        <v>16817</v>
      </c>
      <c r="H9" s="27">
        <v>1847</v>
      </c>
      <c r="I9" s="27">
        <f t="shared" si="2"/>
        <v>18664</v>
      </c>
      <c r="J9" s="610">
        <f t="shared" si="1"/>
        <v>8.2426512153759179E-2</v>
      </c>
      <c r="K9" s="608"/>
      <c r="N9"/>
      <c r="O9"/>
    </row>
    <row r="10" spans="1:15" ht="15" x14ac:dyDescent="0.25">
      <c r="A10" s="7">
        <v>2017</v>
      </c>
      <c r="B10" s="606">
        <v>79173</v>
      </c>
      <c r="C10" s="609">
        <v>99506</v>
      </c>
      <c r="D10" s="609">
        <f t="shared" si="0"/>
        <v>178679</v>
      </c>
      <c r="E10" s="27"/>
      <c r="F10" s="6" t="s">
        <v>418</v>
      </c>
      <c r="G10" s="27">
        <v>17089</v>
      </c>
      <c r="H10" s="27">
        <v>1520</v>
      </c>
      <c r="I10" s="27">
        <f t="shared" si="2"/>
        <v>18609</v>
      </c>
      <c r="J10" s="610">
        <f t="shared" si="1"/>
        <v>8.2183613623516116E-2</v>
      </c>
      <c r="K10" s="608"/>
      <c r="L10" s="606"/>
      <c r="M10"/>
      <c r="N10"/>
      <c r="O10"/>
    </row>
    <row r="11" spans="1:15" ht="15" x14ac:dyDescent="0.25">
      <c r="A11" s="7">
        <v>2018</v>
      </c>
      <c r="B11" s="606">
        <v>90056</v>
      </c>
      <c r="C11" s="609">
        <v>118329</v>
      </c>
      <c r="D11" s="609">
        <f t="shared" si="0"/>
        <v>208385</v>
      </c>
      <c r="E11" s="27"/>
      <c r="F11" s="6" t="s">
        <v>428</v>
      </c>
      <c r="G11" s="27">
        <v>15834</v>
      </c>
      <c r="H11" s="27">
        <v>1279</v>
      </c>
      <c r="I11" s="27">
        <f t="shared" si="2"/>
        <v>17113</v>
      </c>
      <c r="J11" s="610">
        <f t="shared" si="1"/>
        <v>7.5576773600904465E-2</v>
      </c>
      <c r="K11" s="608"/>
      <c r="L11" s="606"/>
      <c r="N11"/>
      <c r="O11"/>
    </row>
    <row r="12" spans="1:15" ht="15" x14ac:dyDescent="0.25">
      <c r="A12" s="611">
        <v>2019</v>
      </c>
      <c r="B12" s="612">
        <v>85488</v>
      </c>
      <c r="C12" s="613">
        <v>104651</v>
      </c>
      <c r="D12" s="609">
        <f t="shared" si="0"/>
        <v>190139</v>
      </c>
      <c r="E12" s="27"/>
      <c r="F12" s="6" t="s">
        <v>463</v>
      </c>
      <c r="G12" s="27">
        <v>14706</v>
      </c>
      <c r="H12" s="27">
        <v>1046</v>
      </c>
      <c r="I12" s="27">
        <f t="shared" si="2"/>
        <v>15752</v>
      </c>
      <c r="J12" s="610">
        <f t="shared" si="1"/>
        <v>6.9566139061616739E-2</v>
      </c>
      <c r="K12" s="608"/>
      <c r="L12" s="606"/>
      <c r="M12"/>
      <c r="N12"/>
      <c r="O12"/>
    </row>
    <row r="13" spans="1:15" ht="15" x14ac:dyDescent="0.25">
      <c r="A13" s="611">
        <v>2020</v>
      </c>
      <c r="B13" s="27">
        <v>62162</v>
      </c>
      <c r="C13" s="27">
        <v>115967.08333333333</v>
      </c>
      <c r="D13" s="609">
        <f t="shared" si="0"/>
        <v>178129.08333333331</v>
      </c>
      <c r="E13" s="27"/>
      <c r="F13" s="6" t="s">
        <v>421</v>
      </c>
      <c r="G13" s="27">
        <v>12909</v>
      </c>
      <c r="H13" s="27">
        <v>1357</v>
      </c>
      <c r="I13" s="27">
        <f t="shared" si="2"/>
        <v>14266</v>
      </c>
      <c r="J13" s="610">
        <f t="shared" si="1"/>
        <v>6.3003462408140198E-2</v>
      </c>
      <c r="K13" s="608"/>
      <c r="L13" s="606"/>
      <c r="N13"/>
      <c r="O13"/>
    </row>
    <row r="14" spans="1:15" ht="15" x14ac:dyDescent="0.25">
      <c r="A14" s="7">
        <v>2021</v>
      </c>
      <c r="B14" s="27">
        <v>64516.25</v>
      </c>
      <c r="C14" s="27">
        <v>152278.33333333334</v>
      </c>
      <c r="D14" s="609">
        <f t="shared" si="0"/>
        <v>216794.58333333334</v>
      </c>
      <c r="E14" s="27"/>
      <c r="F14" s="6" t="s">
        <v>419</v>
      </c>
      <c r="G14" s="27">
        <v>12457</v>
      </c>
      <c r="H14" s="27">
        <v>951</v>
      </c>
      <c r="I14" s="27">
        <f t="shared" si="2"/>
        <v>13408</v>
      </c>
      <c r="J14" s="610">
        <f t="shared" si="1"/>
        <v>5.9214245336348219E-2</v>
      </c>
      <c r="K14" s="608"/>
      <c r="L14" s="606"/>
      <c r="N14"/>
      <c r="O14"/>
    </row>
    <row r="15" spans="1:15" ht="15" x14ac:dyDescent="0.25">
      <c r="A15" s="7" t="s">
        <v>677</v>
      </c>
      <c r="B15" s="27">
        <v>68829.083333333328</v>
      </c>
      <c r="C15" s="27">
        <v>162995.16666666666</v>
      </c>
      <c r="D15" s="609">
        <f t="shared" si="0"/>
        <v>231824.25</v>
      </c>
      <c r="E15" s="493"/>
      <c r="F15" s="6" t="s">
        <v>596</v>
      </c>
      <c r="G15" s="27">
        <v>10819</v>
      </c>
      <c r="H15" s="27">
        <v>766</v>
      </c>
      <c r="I15" s="27">
        <f t="shared" si="2"/>
        <v>11585</v>
      </c>
      <c r="J15" s="610">
        <f t="shared" si="1"/>
        <v>5.1163263143018653E-2</v>
      </c>
      <c r="K15" s="608"/>
      <c r="L15" s="27"/>
      <c r="M15"/>
    </row>
    <row r="16" spans="1:15" ht="15" x14ac:dyDescent="0.25">
      <c r="A16" s="495" t="s">
        <v>678</v>
      </c>
      <c r="B16" s="614">
        <f>AVERAGE(B17:B28)</f>
        <v>70280</v>
      </c>
      <c r="C16" s="614">
        <f>AVERAGE(C17:C28)</f>
        <v>155393.83333333334</v>
      </c>
      <c r="D16" s="614">
        <f>+B16+C16</f>
        <v>225673.83333333334</v>
      </c>
      <c r="E16" s="615"/>
      <c r="F16" s="6" t="s">
        <v>459</v>
      </c>
      <c r="G16" s="27">
        <v>9525</v>
      </c>
      <c r="H16" s="27">
        <v>1058</v>
      </c>
      <c r="I16" s="27">
        <f t="shared" si="2"/>
        <v>10583</v>
      </c>
      <c r="J16" s="610">
        <f t="shared" si="1"/>
        <v>4.6738093555681176E-2</v>
      </c>
      <c r="K16" s="608"/>
      <c r="L16" s="27"/>
      <c r="M16"/>
    </row>
    <row r="17" spans="1:16" ht="15" x14ac:dyDescent="0.25">
      <c r="A17" s="616" t="s">
        <v>298</v>
      </c>
      <c r="B17" s="617">
        <v>68393</v>
      </c>
      <c r="C17" s="617">
        <v>145229</v>
      </c>
      <c r="D17" s="617">
        <f>+B17+C17</f>
        <v>213622</v>
      </c>
      <c r="E17" s="618"/>
      <c r="F17" s="6" t="s">
        <v>435</v>
      </c>
      <c r="G17" s="27">
        <v>6728</v>
      </c>
      <c r="H17" s="27">
        <v>750</v>
      </c>
      <c r="I17" s="27">
        <f t="shared" si="2"/>
        <v>7478</v>
      </c>
      <c r="J17" s="610">
        <f t="shared" si="1"/>
        <v>3.3025367439231207E-2</v>
      </c>
      <c r="K17" s="608"/>
      <c r="L17" s="606"/>
      <c r="M17"/>
    </row>
    <row r="18" spans="1:16" ht="15" x14ac:dyDescent="0.25">
      <c r="A18" s="616" t="s">
        <v>299</v>
      </c>
      <c r="B18" s="617">
        <v>68761</v>
      </c>
      <c r="C18" s="617">
        <v>145047</v>
      </c>
      <c r="D18" s="617">
        <f t="shared" ref="D18:D28" si="3">+B18+C18</f>
        <v>213808</v>
      </c>
      <c r="E18" s="615"/>
      <c r="F18" s="6" t="s">
        <v>440</v>
      </c>
      <c r="G18" s="27">
        <v>5530</v>
      </c>
      <c r="H18" s="27">
        <v>182</v>
      </c>
      <c r="I18" s="27">
        <f t="shared" si="2"/>
        <v>5712</v>
      </c>
      <c r="J18" s="610">
        <f t="shared" si="1"/>
        <v>2.5226116449971737E-2</v>
      </c>
      <c r="K18" s="608"/>
      <c r="L18" s="606"/>
    </row>
    <row r="19" spans="1:16" ht="15" x14ac:dyDescent="0.25">
      <c r="A19" s="616" t="s">
        <v>300</v>
      </c>
      <c r="B19" s="617">
        <v>69920</v>
      </c>
      <c r="C19" s="617">
        <v>145356</v>
      </c>
      <c r="D19" s="617">
        <f t="shared" si="3"/>
        <v>215276</v>
      </c>
      <c r="E19" s="615"/>
      <c r="F19" s="6" t="s">
        <v>432</v>
      </c>
      <c r="G19" s="27">
        <v>5379</v>
      </c>
      <c r="H19" s="27">
        <v>306</v>
      </c>
      <c r="I19" s="27">
        <f t="shared" si="2"/>
        <v>5685</v>
      </c>
      <c r="J19" s="610">
        <f t="shared" si="1"/>
        <v>2.5106875353306954E-2</v>
      </c>
      <c r="K19" s="608"/>
      <c r="L19" s="606"/>
    </row>
    <row r="20" spans="1:16" ht="15" x14ac:dyDescent="0.25">
      <c r="A20" s="616" t="s">
        <v>306</v>
      </c>
      <c r="B20" s="617">
        <v>70100</v>
      </c>
      <c r="C20" s="617">
        <v>151254</v>
      </c>
      <c r="D20" s="617">
        <f t="shared" si="3"/>
        <v>221354</v>
      </c>
      <c r="E20" s="618"/>
      <c r="F20" s="6" t="s">
        <v>457</v>
      </c>
      <c r="G20" s="27">
        <v>4042</v>
      </c>
      <c r="H20" s="27">
        <v>279</v>
      </c>
      <c r="I20" s="27">
        <f t="shared" si="2"/>
        <v>4321</v>
      </c>
      <c r="J20" s="610">
        <f t="shared" si="1"/>
        <v>1.9082991803278687E-2</v>
      </c>
      <c r="K20" s="608"/>
    </row>
    <row r="21" spans="1:16" ht="15" x14ac:dyDescent="0.25">
      <c r="A21" s="616" t="s">
        <v>308</v>
      </c>
      <c r="B21" s="617">
        <v>70882</v>
      </c>
      <c r="C21" s="617">
        <v>153056</v>
      </c>
      <c r="D21" s="617">
        <f t="shared" si="3"/>
        <v>223938</v>
      </c>
      <c r="E21" s="618"/>
      <c r="F21" s="6" t="s">
        <v>455</v>
      </c>
      <c r="G21" s="27">
        <v>2530</v>
      </c>
      <c r="H21" s="27">
        <v>295</v>
      </c>
      <c r="I21" s="27">
        <f t="shared" si="2"/>
        <v>2825</v>
      </c>
      <c r="J21" s="610">
        <f t="shared" si="1"/>
        <v>1.2476151780667043E-2</v>
      </c>
      <c r="K21" s="608"/>
      <c r="L21" s="606"/>
    </row>
    <row r="22" spans="1:16" ht="15" x14ac:dyDescent="0.25">
      <c r="A22" s="616" t="s">
        <v>309</v>
      </c>
      <c r="B22" s="617">
        <v>70805</v>
      </c>
      <c r="C22" s="617">
        <v>156902</v>
      </c>
      <c r="D22" s="617">
        <f t="shared" si="3"/>
        <v>227707</v>
      </c>
      <c r="E22" s="615"/>
      <c r="F22" s="6" t="s">
        <v>424</v>
      </c>
      <c r="G22" s="27">
        <v>2466</v>
      </c>
      <c r="H22" s="27">
        <v>242</v>
      </c>
      <c r="I22" s="27">
        <f t="shared" si="2"/>
        <v>2708</v>
      </c>
      <c r="J22" s="610">
        <f t="shared" si="1"/>
        <v>1.195944036178632E-2</v>
      </c>
      <c r="K22" s="608"/>
      <c r="L22" s="606"/>
    </row>
    <row r="23" spans="1:16" ht="15" x14ac:dyDescent="0.25">
      <c r="A23" s="616" t="s">
        <v>321</v>
      </c>
      <c r="B23" s="617">
        <v>70921</v>
      </c>
      <c r="C23" s="617">
        <v>162276</v>
      </c>
      <c r="D23" s="617">
        <f t="shared" si="3"/>
        <v>233197</v>
      </c>
      <c r="E23" s="615"/>
      <c r="F23" s="6" t="s">
        <v>597</v>
      </c>
      <c r="G23" s="27">
        <v>1029</v>
      </c>
      <c r="H23" s="27">
        <v>154</v>
      </c>
      <c r="I23" s="27">
        <f t="shared" si="2"/>
        <v>1183</v>
      </c>
      <c r="J23" s="610">
        <f t="shared" si="1"/>
        <v>5.2245265686828718E-3</v>
      </c>
      <c r="K23" s="608"/>
      <c r="L23" s="606"/>
    </row>
    <row r="24" spans="1:16" ht="15" x14ac:dyDescent="0.25">
      <c r="A24" s="616" t="s">
        <v>329</v>
      </c>
      <c r="B24" s="619">
        <v>71086</v>
      </c>
      <c r="C24" s="617">
        <v>159210</v>
      </c>
      <c r="D24" s="617">
        <f t="shared" si="3"/>
        <v>230296</v>
      </c>
      <c r="E24" s="618"/>
      <c r="F24" s="6" t="s">
        <v>427</v>
      </c>
      <c r="G24" s="27">
        <v>1024</v>
      </c>
      <c r="H24" s="27">
        <v>122</v>
      </c>
      <c r="I24" s="27">
        <f t="shared" si="2"/>
        <v>1146</v>
      </c>
      <c r="J24" s="610">
        <f t="shared" si="1"/>
        <v>5.0611221028829846E-3</v>
      </c>
      <c r="K24" s="608"/>
      <c r="L24" s="606"/>
      <c r="M24"/>
    </row>
    <row r="25" spans="1:16" ht="15" x14ac:dyDescent="0.25">
      <c r="A25" s="616" t="s">
        <v>339</v>
      </c>
      <c r="B25" s="619">
        <v>70731</v>
      </c>
      <c r="C25" s="617">
        <v>157513</v>
      </c>
      <c r="D25" s="617">
        <f t="shared" si="3"/>
        <v>228244</v>
      </c>
      <c r="E25" s="618"/>
      <c r="F25" s="6" t="s">
        <v>451</v>
      </c>
      <c r="G25" s="27">
        <v>43</v>
      </c>
      <c r="H25" s="27">
        <v>4</v>
      </c>
      <c r="I25" s="27">
        <f t="shared" si="2"/>
        <v>47</v>
      </c>
      <c r="J25" s="620">
        <f t="shared" si="1"/>
        <v>2.0756783493499153E-4</v>
      </c>
      <c r="K25" s="608"/>
      <c r="L25" s="617"/>
      <c r="M25" s="617"/>
      <c r="O25" s="27"/>
    </row>
    <row r="26" spans="1:16" ht="15" x14ac:dyDescent="0.25">
      <c r="A26" s="616" t="s">
        <v>705</v>
      </c>
      <c r="B26" s="619">
        <v>71703</v>
      </c>
      <c r="C26" s="617">
        <v>166216</v>
      </c>
      <c r="D26" s="617">
        <f t="shared" si="3"/>
        <v>237919</v>
      </c>
      <c r="E26" s="618"/>
      <c r="F26" s="6" t="s">
        <v>437</v>
      </c>
      <c r="G26" s="27">
        <v>45</v>
      </c>
      <c r="H26" s="27">
        <v>0</v>
      </c>
      <c r="I26" s="27">
        <f>+G26+H26</f>
        <v>45</v>
      </c>
      <c r="J26" s="620">
        <f>I26/$I$33</f>
        <v>1.9873516110797059E-4</v>
      </c>
      <c r="K26" s="608"/>
      <c r="L26" s="617"/>
      <c r="M26" s="617"/>
      <c r="O26" s="27"/>
    </row>
    <row r="27" spans="1:16" ht="15" x14ac:dyDescent="0.25">
      <c r="A27" s="616" t="s">
        <v>773</v>
      </c>
      <c r="B27" s="619">
        <v>70493</v>
      </c>
      <c r="C27" s="617">
        <v>165800</v>
      </c>
      <c r="D27" s="617">
        <f t="shared" si="3"/>
        <v>236293</v>
      </c>
      <c r="E27" s="615"/>
      <c r="F27" s="6" t="s">
        <v>431</v>
      </c>
      <c r="G27" s="27">
        <v>23</v>
      </c>
      <c r="H27" s="27">
        <v>8</v>
      </c>
      <c r="I27" s="27">
        <f>+G27+H27</f>
        <v>31</v>
      </c>
      <c r="J27" s="621">
        <f>I27/$I$33</f>
        <v>1.369064443188242E-4</v>
      </c>
      <c r="K27" s="608"/>
      <c r="L27" s="606"/>
    </row>
    <row r="28" spans="1:16" ht="15" x14ac:dyDescent="0.25">
      <c r="A28" s="616" t="s">
        <v>816</v>
      </c>
      <c r="B28" s="619">
        <v>69565</v>
      </c>
      <c r="C28" s="617">
        <v>156867</v>
      </c>
      <c r="D28" s="617">
        <f t="shared" si="3"/>
        <v>226432</v>
      </c>
      <c r="E28" s="10"/>
      <c r="F28" s="6" t="s">
        <v>430</v>
      </c>
      <c r="G28" s="27">
        <v>11</v>
      </c>
      <c r="H28" s="27">
        <v>6</v>
      </c>
      <c r="I28" s="27">
        <f>+G28+H28</f>
        <v>17</v>
      </c>
      <c r="J28" s="621">
        <f>I28/$I$33</f>
        <v>7.5077727529677778E-5</v>
      </c>
      <c r="K28" s="608"/>
      <c r="L28" s="606"/>
      <c r="M28"/>
    </row>
    <row r="29" spans="1:16" ht="15" x14ac:dyDescent="0.25">
      <c r="F29" s="6" t="s">
        <v>679</v>
      </c>
      <c r="G29" s="27">
        <v>3</v>
      </c>
      <c r="H29" s="27">
        <v>0</v>
      </c>
      <c r="I29" s="27">
        <f>+G29+H29</f>
        <v>3</v>
      </c>
      <c r="J29" s="621">
        <f>I29/$I$33</f>
        <v>1.3249010740531374E-5</v>
      </c>
      <c r="K29" s="608"/>
      <c r="M29" s="27"/>
      <c r="O29" s="27"/>
      <c r="P29" s="478"/>
    </row>
    <row r="30" spans="1:16" ht="15" x14ac:dyDescent="0.25">
      <c r="A30" s="502" t="s">
        <v>851</v>
      </c>
      <c r="B30" s="605"/>
      <c r="C30" s="605"/>
      <c r="D30" s="605"/>
      <c r="K30" s="608"/>
    </row>
    <row r="31" spans="1:16" x14ac:dyDescent="0.2">
      <c r="A31" s="622">
        <v>44896</v>
      </c>
      <c r="B31" s="617">
        <v>68799</v>
      </c>
      <c r="C31" s="617">
        <v>155659</v>
      </c>
      <c r="D31" s="617">
        <f>+B31+C31</f>
        <v>224458</v>
      </c>
      <c r="G31" s="27"/>
      <c r="H31" s="27"/>
      <c r="I31" s="27"/>
      <c r="J31" s="623"/>
      <c r="M31" s="27"/>
    </row>
    <row r="32" spans="1:16" ht="15" x14ac:dyDescent="0.25">
      <c r="A32" s="622">
        <v>45261</v>
      </c>
      <c r="B32" s="617">
        <v>69565</v>
      </c>
      <c r="C32" s="617">
        <v>156867</v>
      </c>
      <c r="D32" s="617">
        <f>+B32+C32</f>
        <v>226432</v>
      </c>
      <c r="L32" s="606"/>
      <c r="M32"/>
    </row>
    <row r="33" spans="1:14" x14ac:dyDescent="0.2">
      <c r="A33" s="624" t="s">
        <v>486</v>
      </c>
      <c r="B33" s="625">
        <f>+B32/B31-1</f>
        <v>1.1133882759923885E-2</v>
      </c>
      <c r="C33" s="625">
        <f>+C32/C31-1</f>
        <v>7.7605535176250573E-3</v>
      </c>
      <c r="D33" s="626">
        <f>+D32/D31-1</f>
        <v>8.7945183508719715E-3</v>
      </c>
      <c r="F33" s="627" t="s">
        <v>0</v>
      </c>
      <c r="G33" s="628">
        <f>+SUM(G6:G29)</f>
        <v>210420</v>
      </c>
      <c r="H33" s="628">
        <f>+SUM(H6:H29)</f>
        <v>16012</v>
      </c>
      <c r="I33" s="628">
        <f>+SUM(I6:I29)</f>
        <v>226432</v>
      </c>
      <c r="J33" s="629">
        <f>SUM(J6:J29)</f>
        <v>1</v>
      </c>
      <c r="M33" s="27"/>
    </row>
    <row r="34" spans="1:14" x14ac:dyDescent="0.2">
      <c r="F34" s="630"/>
      <c r="G34" s="631"/>
      <c r="H34" s="610"/>
      <c r="I34" s="606"/>
      <c r="M34" s="27"/>
    </row>
    <row r="35" spans="1:14" ht="12.75" customHeight="1" x14ac:dyDescent="0.2">
      <c r="E35" s="632"/>
      <c r="I35" s="606"/>
    </row>
    <row r="36" spans="1:14" ht="52.5" customHeight="1" x14ac:dyDescent="0.2">
      <c r="A36" s="959" t="s">
        <v>852</v>
      </c>
      <c r="B36" s="959"/>
      <c r="C36" s="959"/>
      <c r="D36" s="959"/>
      <c r="E36" s="959"/>
      <c r="F36" s="959"/>
      <c r="G36" s="959"/>
      <c r="H36" s="959"/>
      <c r="I36" s="959"/>
      <c r="J36" s="498"/>
    </row>
    <row r="38" spans="1:14" ht="12.75" customHeight="1" x14ac:dyDescent="0.2">
      <c r="A38" s="960" t="s">
        <v>680</v>
      </c>
      <c r="B38" s="960"/>
      <c r="C38" s="960"/>
      <c r="D38" s="960"/>
      <c r="E38" s="960"/>
      <c r="F38" s="960"/>
      <c r="G38" s="960"/>
      <c r="H38" s="960"/>
      <c r="I38" s="960"/>
      <c r="J38" s="960"/>
    </row>
    <row r="39" spans="1:14" x14ac:dyDescent="0.2">
      <c r="A39" s="961"/>
      <c r="B39" s="961"/>
      <c r="C39" s="961"/>
      <c r="D39" s="961"/>
      <c r="E39" s="961"/>
      <c r="F39" s="961"/>
      <c r="G39" s="961"/>
      <c r="H39" s="961"/>
      <c r="I39" s="961"/>
      <c r="J39" s="961"/>
    </row>
    <row r="40" spans="1:14" ht="22.5" customHeight="1" x14ac:dyDescent="0.2">
      <c r="A40" s="607" t="s">
        <v>681</v>
      </c>
      <c r="B40" s="607" t="s">
        <v>682</v>
      </c>
      <c r="C40" s="607" t="s">
        <v>683</v>
      </c>
      <c r="D40" s="607" t="s">
        <v>684</v>
      </c>
      <c r="E40" s="607" t="s">
        <v>685</v>
      </c>
      <c r="F40" s="607" t="s">
        <v>686</v>
      </c>
      <c r="G40" s="607" t="s">
        <v>687</v>
      </c>
      <c r="H40" s="607" t="s">
        <v>688</v>
      </c>
      <c r="I40" s="607" t="s">
        <v>689</v>
      </c>
      <c r="J40" s="607" t="s">
        <v>690</v>
      </c>
      <c r="K40" s="633" t="s">
        <v>639</v>
      </c>
      <c r="L40" s="607" t="s">
        <v>640</v>
      </c>
      <c r="M40" s="607" t="s">
        <v>641</v>
      </c>
      <c r="N40" s="607" t="s">
        <v>0</v>
      </c>
    </row>
    <row r="41" spans="1:14" x14ac:dyDescent="0.2">
      <c r="A41" s="634">
        <v>2000</v>
      </c>
      <c r="B41" s="635">
        <v>6</v>
      </c>
      <c r="C41" s="635">
        <v>4</v>
      </c>
      <c r="D41" s="635">
        <v>2</v>
      </c>
      <c r="E41" s="635">
        <v>3</v>
      </c>
      <c r="F41" s="635">
        <v>3</v>
      </c>
      <c r="G41" s="635">
        <v>6</v>
      </c>
      <c r="H41" s="635">
        <v>8</v>
      </c>
      <c r="I41" s="635">
        <v>0</v>
      </c>
      <c r="J41" s="636">
        <v>0</v>
      </c>
      <c r="K41" s="636">
        <v>7</v>
      </c>
      <c r="L41" s="636">
        <v>8</v>
      </c>
      <c r="M41" s="636">
        <v>7</v>
      </c>
      <c r="N41" s="637">
        <f>SUM(B41:M41)</f>
        <v>54</v>
      </c>
    </row>
    <row r="42" spans="1:14" x14ac:dyDescent="0.2">
      <c r="A42" s="634">
        <v>2001</v>
      </c>
      <c r="B42" s="635">
        <v>2</v>
      </c>
      <c r="C42" s="635">
        <v>9</v>
      </c>
      <c r="D42" s="635">
        <v>5</v>
      </c>
      <c r="E42" s="635">
        <v>5</v>
      </c>
      <c r="F42" s="635">
        <v>8</v>
      </c>
      <c r="G42" s="635">
        <v>3</v>
      </c>
      <c r="H42" s="635">
        <v>8</v>
      </c>
      <c r="I42" s="635">
        <v>8</v>
      </c>
      <c r="J42" s="636">
        <v>4</v>
      </c>
      <c r="K42" s="636">
        <v>5</v>
      </c>
      <c r="L42" s="636">
        <v>4</v>
      </c>
      <c r="M42" s="636">
        <v>5</v>
      </c>
      <c r="N42" s="637">
        <f t="shared" ref="N42:N62" si="4">SUM(B42:M42)</f>
        <v>66</v>
      </c>
    </row>
    <row r="43" spans="1:14" x14ac:dyDescent="0.2">
      <c r="A43" s="634">
        <v>2002</v>
      </c>
      <c r="B43" s="635">
        <v>20</v>
      </c>
      <c r="C43" s="635">
        <v>2</v>
      </c>
      <c r="D43" s="635">
        <v>4</v>
      </c>
      <c r="E43" s="635">
        <v>6</v>
      </c>
      <c r="F43" s="635">
        <v>5</v>
      </c>
      <c r="G43" s="635">
        <v>5</v>
      </c>
      <c r="H43" s="635">
        <v>4</v>
      </c>
      <c r="I43" s="635">
        <v>6</v>
      </c>
      <c r="J43" s="636">
        <v>4</v>
      </c>
      <c r="K43" s="636">
        <v>8</v>
      </c>
      <c r="L43" s="636">
        <v>8</v>
      </c>
      <c r="M43" s="636">
        <v>1</v>
      </c>
      <c r="N43" s="637">
        <f t="shared" si="4"/>
        <v>73</v>
      </c>
    </row>
    <row r="44" spans="1:14" x14ac:dyDescent="0.2">
      <c r="A44" s="634">
        <v>2003</v>
      </c>
      <c r="B44" s="635">
        <v>4</v>
      </c>
      <c r="C44" s="635">
        <v>8</v>
      </c>
      <c r="D44" s="635">
        <v>5</v>
      </c>
      <c r="E44" s="635">
        <v>7</v>
      </c>
      <c r="F44" s="635">
        <v>5</v>
      </c>
      <c r="G44" s="635">
        <v>3</v>
      </c>
      <c r="H44" s="635">
        <v>4</v>
      </c>
      <c r="I44" s="635">
        <v>5</v>
      </c>
      <c r="J44" s="636">
        <v>3</v>
      </c>
      <c r="K44" s="636">
        <v>3</v>
      </c>
      <c r="L44" s="636">
        <v>4</v>
      </c>
      <c r="M44" s="636">
        <v>3</v>
      </c>
      <c r="N44" s="637">
        <f t="shared" si="4"/>
        <v>54</v>
      </c>
    </row>
    <row r="45" spans="1:14" x14ac:dyDescent="0.2">
      <c r="A45" s="634">
        <v>2004</v>
      </c>
      <c r="B45" s="635">
        <v>2</v>
      </c>
      <c r="C45" s="635">
        <v>9</v>
      </c>
      <c r="D45" s="635">
        <v>8</v>
      </c>
      <c r="E45" s="635">
        <v>5</v>
      </c>
      <c r="F45" s="635">
        <v>2</v>
      </c>
      <c r="G45" s="635">
        <v>9</v>
      </c>
      <c r="H45" s="635">
        <v>1</v>
      </c>
      <c r="I45" s="635">
        <v>3</v>
      </c>
      <c r="J45" s="636">
        <v>4</v>
      </c>
      <c r="K45" s="636">
        <v>7</v>
      </c>
      <c r="L45" s="636">
        <v>5</v>
      </c>
      <c r="M45" s="636">
        <v>1</v>
      </c>
      <c r="N45" s="637">
        <f t="shared" si="4"/>
        <v>56</v>
      </c>
    </row>
    <row r="46" spans="1:14" x14ac:dyDescent="0.2">
      <c r="A46" s="634">
        <v>2005</v>
      </c>
      <c r="B46" s="635">
        <v>3</v>
      </c>
      <c r="C46" s="635">
        <v>8</v>
      </c>
      <c r="D46" s="635">
        <v>6</v>
      </c>
      <c r="E46" s="635">
        <v>6</v>
      </c>
      <c r="F46" s="635">
        <v>6</v>
      </c>
      <c r="G46" s="635">
        <v>3</v>
      </c>
      <c r="H46" s="635">
        <v>5</v>
      </c>
      <c r="I46" s="635">
        <v>3</v>
      </c>
      <c r="J46" s="636">
        <v>7</v>
      </c>
      <c r="K46" s="636">
        <v>5</v>
      </c>
      <c r="L46" s="636">
        <v>8</v>
      </c>
      <c r="M46" s="636">
        <v>9</v>
      </c>
      <c r="N46" s="637">
        <f t="shared" si="4"/>
        <v>69</v>
      </c>
    </row>
    <row r="47" spans="1:14" x14ac:dyDescent="0.2">
      <c r="A47" s="634">
        <v>2006</v>
      </c>
      <c r="B47" s="635">
        <v>6</v>
      </c>
      <c r="C47" s="635">
        <v>7</v>
      </c>
      <c r="D47" s="635">
        <v>6</v>
      </c>
      <c r="E47" s="635">
        <v>3</v>
      </c>
      <c r="F47" s="635">
        <v>6</v>
      </c>
      <c r="G47" s="635">
        <v>5</v>
      </c>
      <c r="H47" s="635">
        <v>6</v>
      </c>
      <c r="I47" s="635">
        <v>5</v>
      </c>
      <c r="J47" s="636">
        <v>4</v>
      </c>
      <c r="K47" s="636">
        <v>9</v>
      </c>
      <c r="L47" s="636">
        <v>4</v>
      </c>
      <c r="M47" s="636">
        <v>4</v>
      </c>
      <c r="N47" s="637">
        <f t="shared" si="4"/>
        <v>65</v>
      </c>
    </row>
    <row r="48" spans="1:14" x14ac:dyDescent="0.2">
      <c r="A48" s="634">
        <v>2007</v>
      </c>
      <c r="B48" s="635">
        <v>5</v>
      </c>
      <c r="C48" s="635">
        <v>6</v>
      </c>
      <c r="D48" s="635">
        <v>7</v>
      </c>
      <c r="E48" s="635">
        <v>3</v>
      </c>
      <c r="F48" s="635">
        <v>7</v>
      </c>
      <c r="G48" s="635">
        <v>6</v>
      </c>
      <c r="H48" s="635">
        <v>4</v>
      </c>
      <c r="I48" s="635">
        <v>6</v>
      </c>
      <c r="J48" s="636">
        <v>5</v>
      </c>
      <c r="K48" s="636">
        <v>6</v>
      </c>
      <c r="L48" s="636">
        <v>5</v>
      </c>
      <c r="M48" s="636">
        <v>2</v>
      </c>
      <c r="N48" s="637">
        <f t="shared" si="4"/>
        <v>62</v>
      </c>
    </row>
    <row r="49" spans="1:15" x14ac:dyDescent="0.2">
      <c r="A49" s="634">
        <v>2008</v>
      </c>
      <c r="B49" s="635">
        <v>12</v>
      </c>
      <c r="C49" s="635">
        <v>5</v>
      </c>
      <c r="D49" s="635">
        <v>7</v>
      </c>
      <c r="E49" s="635">
        <v>6</v>
      </c>
      <c r="F49" s="635">
        <v>3</v>
      </c>
      <c r="G49" s="635">
        <v>5</v>
      </c>
      <c r="H49" s="635">
        <v>6</v>
      </c>
      <c r="I49" s="635">
        <v>6</v>
      </c>
      <c r="J49" s="636">
        <v>5</v>
      </c>
      <c r="K49" s="636">
        <v>3</v>
      </c>
      <c r="L49" s="636">
        <v>3</v>
      </c>
      <c r="M49" s="636">
        <v>3</v>
      </c>
      <c r="N49" s="637">
        <f t="shared" si="4"/>
        <v>64</v>
      </c>
    </row>
    <row r="50" spans="1:15" x14ac:dyDescent="0.2">
      <c r="A50" s="634">
        <v>2009</v>
      </c>
      <c r="B50" s="635">
        <v>4</v>
      </c>
      <c r="C50" s="635">
        <v>14</v>
      </c>
      <c r="D50" s="635">
        <v>6</v>
      </c>
      <c r="E50" s="635">
        <v>2</v>
      </c>
      <c r="F50" s="635">
        <v>3</v>
      </c>
      <c r="G50" s="635">
        <v>8</v>
      </c>
      <c r="H50" s="635">
        <v>6</v>
      </c>
      <c r="I50" s="635">
        <v>4</v>
      </c>
      <c r="J50" s="636">
        <v>2</v>
      </c>
      <c r="K50" s="636">
        <v>1</v>
      </c>
      <c r="L50" s="636">
        <v>4</v>
      </c>
      <c r="M50" s="636">
        <v>2</v>
      </c>
      <c r="N50" s="637">
        <f t="shared" si="4"/>
        <v>56</v>
      </c>
    </row>
    <row r="51" spans="1:15" x14ac:dyDescent="0.2">
      <c r="A51" s="634">
        <v>2010</v>
      </c>
      <c r="B51" s="635">
        <v>5</v>
      </c>
      <c r="C51" s="635">
        <v>13</v>
      </c>
      <c r="D51" s="635">
        <v>1</v>
      </c>
      <c r="E51" s="635">
        <v>6</v>
      </c>
      <c r="F51" s="635">
        <v>5</v>
      </c>
      <c r="G51" s="635">
        <v>9</v>
      </c>
      <c r="H51" s="635">
        <v>6</v>
      </c>
      <c r="I51" s="635">
        <v>4</v>
      </c>
      <c r="J51" s="636">
        <v>3</v>
      </c>
      <c r="K51" s="636">
        <v>4</v>
      </c>
      <c r="L51" s="636">
        <v>4</v>
      </c>
      <c r="M51" s="636">
        <v>6</v>
      </c>
      <c r="N51" s="637">
        <f t="shared" si="4"/>
        <v>66</v>
      </c>
    </row>
    <row r="52" spans="1:15" x14ac:dyDescent="0.2">
      <c r="A52" s="634">
        <v>2011</v>
      </c>
      <c r="B52" s="635">
        <v>4</v>
      </c>
      <c r="C52" s="635">
        <v>8</v>
      </c>
      <c r="D52" s="635">
        <v>2</v>
      </c>
      <c r="E52" s="635">
        <v>5</v>
      </c>
      <c r="F52" s="635">
        <v>6</v>
      </c>
      <c r="G52" s="635">
        <v>5</v>
      </c>
      <c r="H52" s="635">
        <v>4</v>
      </c>
      <c r="I52" s="635">
        <v>5</v>
      </c>
      <c r="J52" s="636">
        <v>4</v>
      </c>
      <c r="K52" s="636">
        <v>5</v>
      </c>
      <c r="L52" s="636">
        <v>1</v>
      </c>
      <c r="M52" s="636">
        <v>3</v>
      </c>
      <c r="N52" s="637">
        <f t="shared" si="4"/>
        <v>52</v>
      </c>
    </row>
    <row r="53" spans="1:15" x14ac:dyDescent="0.2">
      <c r="A53" s="634">
        <v>2012</v>
      </c>
      <c r="B53" s="635">
        <v>2</v>
      </c>
      <c r="C53" s="635">
        <v>6</v>
      </c>
      <c r="D53" s="635">
        <v>9</v>
      </c>
      <c r="E53" s="635">
        <v>2</v>
      </c>
      <c r="F53" s="635">
        <v>4</v>
      </c>
      <c r="G53" s="635">
        <v>2</v>
      </c>
      <c r="H53" s="635">
        <v>5</v>
      </c>
      <c r="I53" s="635">
        <v>5</v>
      </c>
      <c r="J53" s="636">
        <v>3</v>
      </c>
      <c r="K53" s="636">
        <v>8</v>
      </c>
      <c r="L53" s="636">
        <v>4</v>
      </c>
      <c r="M53" s="636">
        <v>4</v>
      </c>
      <c r="N53" s="637">
        <f t="shared" si="4"/>
        <v>54</v>
      </c>
      <c r="O53" s="638"/>
    </row>
    <row r="54" spans="1:15" x14ac:dyDescent="0.2">
      <c r="A54" s="634">
        <v>2013</v>
      </c>
      <c r="B54" s="635">
        <v>4</v>
      </c>
      <c r="C54" s="635">
        <v>6</v>
      </c>
      <c r="D54" s="635">
        <v>5</v>
      </c>
      <c r="E54" s="635">
        <v>6</v>
      </c>
      <c r="F54" s="635">
        <v>1</v>
      </c>
      <c r="G54" s="635">
        <v>4</v>
      </c>
      <c r="H54" s="635">
        <v>4</v>
      </c>
      <c r="I54" s="635">
        <v>4</v>
      </c>
      <c r="J54" s="636">
        <v>5</v>
      </c>
      <c r="K54" s="636">
        <v>2</v>
      </c>
      <c r="L54" s="636">
        <v>4</v>
      </c>
      <c r="M54" s="636">
        <v>2</v>
      </c>
      <c r="N54" s="637">
        <f t="shared" si="4"/>
        <v>47</v>
      </c>
      <c r="O54" s="638"/>
    </row>
    <row r="55" spans="1:15" x14ac:dyDescent="0.2">
      <c r="A55" s="634">
        <v>2014</v>
      </c>
      <c r="B55" s="635">
        <v>6</v>
      </c>
      <c r="C55" s="635">
        <v>1</v>
      </c>
      <c r="D55" s="635">
        <v>1</v>
      </c>
      <c r="E55" s="635">
        <v>1</v>
      </c>
      <c r="F55" s="635">
        <v>1</v>
      </c>
      <c r="G55" s="635">
        <v>3</v>
      </c>
      <c r="H55" s="635">
        <v>7</v>
      </c>
      <c r="I55" s="635">
        <v>2</v>
      </c>
      <c r="J55" s="636">
        <v>2</v>
      </c>
      <c r="K55" s="636">
        <v>0</v>
      </c>
      <c r="L55" s="636">
        <v>1</v>
      </c>
      <c r="M55" s="636">
        <v>7</v>
      </c>
      <c r="N55" s="637">
        <f t="shared" si="4"/>
        <v>32</v>
      </c>
      <c r="O55" s="638"/>
    </row>
    <row r="56" spans="1:15" x14ac:dyDescent="0.2">
      <c r="A56" s="634">
        <v>2015</v>
      </c>
      <c r="B56" s="635">
        <v>5</v>
      </c>
      <c r="C56" s="635">
        <v>2</v>
      </c>
      <c r="D56" s="635">
        <v>7</v>
      </c>
      <c r="E56" s="635">
        <v>2</v>
      </c>
      <c r="F56" s="635">
        <v>0</v>
      </c>
      <c r="G56" s="635">
        <v>2</v>
      </c>
      <c r="H56" s="635">
        <v>1</v>
      </c>
      <c r="I56" s="635">
        <v>2</v>
      </c>
      <c r="J56" s="636">
        <v>2</v>
      </c>
      <c r="K56" s="636">
        <v>3</v>
      </c>
      <c r="L56" s="636">
        <v>3</v>
      </c>
      <c r="M56" s="636">
        <v>0</v>
      </c>
      <c r="N56" s="637">
        <f t="shared" si="4"/>
        <v>29</v>
      </c>
      <c r="O56" s="638"/>
    </row>
    <row r="57" spans="1:15" x14ac:dyDescent="0.2">
      <c r="A57" s="634">
        <v>2016</v>
      </c>
      <c r="B57" s="635">
        <v>4</v>
      </c>
      <c r="C57" s="635">
        <v>3</v>
      </c>
      <c r="D57" s="635">
        <v>3</v>
      </c>
      <c r="E57" s="635">
        <v>1</v>
      </c>
      <c r="F57" s="635">
        <v>6</v>
      </c>
      <c r="G57" s="635">
        <v>2</v>
      </c>
      <c r="H57" s="635">
        <v>2</v>
      </c>
      <c r="I57" s="635">
        <v>3</v>
      </c>
      <c r="J57" s="636">
        <v>4</v>
      </c>
      <c r="K57" s="636">
        <v>1</v>
      </c>
      <c r="L57" s="636">
        <v>2</v>
      </c>
      <c r="M57" s="636">
        <v>3</v>
      </c>
      <c r="N57" s="637">
        <f t="shared" si="4"/>
        <v>34</v>
      </c>
      <c r="O57" s="638"/>
    </row>
    <row r="58" spans="1:15" x14ac:dyDescent="0.2">
      <c r="A58" s="634">
        <v>2017</v>
      </c>
      <c r="B58" s="635">
        <v>5</v>
      </c>
      <c r="C58" s="635">
        <v>5</v>
      </c>
      <c r="D58" s="635">
        <v>3</v>
      </c>
      <c r="E58" s="635">
        <v>2</v>
      </c>
      <c r="F58" s="635">
        <v>5</v>
      </c>
      <c r="G58" s="635">
        <v>2</v>
      </c>
      <c r="H58" s="635">
        <v>3</v>
      </c>
      <c r="I58" s="635">
        <v>4</v>
      </c>
      <c r="J58" s="636">
        <v>1</v>
      </c>
      <c r="K58" s="636">
        <v>8</v>
      </c>
      <c r="L58" s="636">
        <v>0</v>
      </c>
      <c r="M58" s="636">
        <v>2</v>
      </c>
      <c r="N58" s="637">
        <f>SUM(B58:M58)</f>
        <v>40</v>
      </c>
      <c r="O58" s="638"/>
    </row>
    <row r="59" spans="1:15" x14ac:dyDescent="0.2">
      <c r="A59" s="634">
        <v>2018</v>
      </c>
      <c r="B59" s="635">
        <v>2</v>
      </c>
      <c r="C59" s="635">
        <v>1</v>
      </c>
      <c r="D59" s="635">
        <v>2</v>
      </c>
      <c r="E59" s="635">
        <v>5</v>
      </c>
      <c r="F59" s="635">
        <v>3</v>
      </c>
      <c r="G59" s="635">
        <v>2</v>
      </c>
      <c r="H59" s="635">
        <v>1</v>
      </c>
      <c r="I59" s="635">
        <v>3</v>
      </c>
      <c r="J59" s="636">
        <v>2</v>
      </c>
      <c r="K59" s="636">
        <v>2</v>
      </c>
      <c r="L59" s="636">
        <v>3</v>
      </c>
      <c r="M59" s="636">
        <v>1</v>
      </c>
      <c r="N59" s="637">
        <f t="shared" si="4"/>
        <v>27</v>
      </c>
      <c r="O59" s="638"/>
    </row>
    <row r="60" spans="1:15" x14ac:dyDescent="0.2">
      <c r="A60" s="634">
        <v>2019</v>
      </c>
      <c r="B60" s="635">
        <v>4</v>
      </c>
      <c r="C60" s="635">
        <v>2</v>
      </c>
      <c r="D60" s="635">
        <v>1</v>
      </c>
      <c r="E60" s="635">
        <v>4</v>
      </c>
      <c r="F60" s="635">
        <v>4</v>
      </c>
      <c r="G60" s="635">
        <v>3</v>
      </c>
      <c r="H60" s="635">
        <v>3</v>
      </c>
      <c r="I60" s="635">
        <v>3</v>
      </c>
      <c r="J60" s="636">
        <v>3</v>
      </c>
      <c r="K60" s="636">
        <v>1</v>
      </c>
      <c r="L60" s="636">
        <v>6</v>
      </c>
      <c r="M60" s="636">
        <v>6</v>
      </c>
      <c r="N60" s="637">
        <f t="shared" si="4"/>
        <v>40</v>
      </c>
      <c r="O60" s="638"/>
    </row>
    <row r="61" spans="1:15" x14ac:dyDescent="0.2">
      <c r="A61" s="634">
        <v>2020</v>
      </c>
      <c r="B61" s="635">
        <v>2</v>
      </c>
      <c r="C61" s="635">
        <v>5</v>
      </c>
      <c r="D61" s="635">
        <v>3</v>
      </c>
      <c r="E61" s="635">
        <v>0</v>
      </c>
      <c r="F61" s="635">
        <v>2</v>
      </c>
      <c r="G61" s="635">
        <v>1</v>
      </c>
      <c r="H61" s="635">
        <v>1</v>
      </c>
      <c r="I61" s="635">
        <v>0</v>
      </c>
      <c r="J61" s="636">
        <v>0</v>
      </c>
      <c r="K61" s="636">
        <v>0</v>
      </c>
      <c r="L61" s="636">
        <v>1</v>
      </c>
      <c r="M61" s="636">
        <v>5</v>
      </c>
      <c r="N61" s="637">
        <f t="shared" si="4"/>
        <v>20</v>
      </c>
    </row>
    <row r="62" spans="1:15" x14ac:dyDescent="0.2">
      <c r="A62" s="634">
        <v>2021</v>
      </c>
      <c r="B62" s="635">
        <v>1</v>
      </c>
      <c r="C62" s="635">
        <v>1</v>
      </c>
      <c r="D62" s="635">
        <v>1</v>
      </c>
      <c r="E62" s="635">
        <v>0</v>
      </c>
      <c r="F62" s="635">
        <v>1</v>
      </c>
      <c r="G62" s="635">
        <v>28</v>
      </c>
      <c r="H62" s="635">
        <v>2</v>
      </c>
      <c r="I62" s="635">
        <v>19</v>
      </c>
      <c r="J62" s="636">
        <v>2</v>
      </c>
      <c r="K62" s="636">
        <v>2</v>
      </c>
      <c r="L62" s="636">
        <v>5</v>
      </c>
      <c r="M62" s="636">
        <v>1</v>
      </c>
      <c r="N62" s="637">
        <f t="shared" si="4"/>
        <v>63</v>
      </c>
    </row>
    <row r="63" spans="1:15" x14ac:dyDescent="0.2">
      <c r="A63" s="634">
        <v>2022</v>
      </c>
      <c r="B63" s="635">
        <v>2</v>
      </c>
      <c r="C63" s="635">
        <v>3</v>
      </c>
      <c r="D63" s="635">
        <v>5</v>
      </c>
      <c r="E63" s="635">
        <v>3</v>
      </c>
      <c r="F63" s="635">
        <v>2</v>
      </c>
      <c r="G63" s="635">
        <v>0</v>
      </c>
      <c r="H63" s="635">
        <v>1</v>
      </c>
      <c r="I63" s="635">
        <v>5</v>
      </c>
      <c r="J63" s="636">
        <v>8</v>
      </c>
      <c r="K63" s="636">
        <v>4</v>
      </c>
      <c r="L63" s="636">
        <v>2</v>
      </c>
      <c r="M63" s="636">
        <v>4</v>
      </c>
      <c r="N63" s="637">
        <f>SUM(B63:M63)</f>
        <v>39</v>
      </c>
    </row>
    <row r="64" spans="1:15" x14ac:dyDescent="0.2">
      <c r="A64" s="639" t="s">
        <v>678</v>
      </c>
      <c r="B64" s="640">
        <v>2</v>
      </c>
      <c r="C64" s="640">
        <v>1</v>
      </c>
      <c r="D64" s="640">
        <v>1</v>
      </c>
      <c r="E64" s="640">
        <v>1</v>
      </c>
      <c r="F64" s="640">
        <v>27</v>
      </c>
      <c r="G64" s="640">
        <v>3</v>
      </c>
      <c r="H64" s="640">
        <v>1</v>
      </c>
      <c r="I64" s="640">
        <v>6</v>
      </c>
      <c r="J64" s="640">
        <v>3</v>
      </c>
      <c r="K64" s="640">
        <v>3</v>
      </c>
      <c r="L64" s="640">
        <v>1</v>
      </c>
      <c r="M64" s="640">
        <v>2</v>
      </c>
      <c r="N64" s="640">
        <f>SUM(B64:M64)</f>
        <v>51</v>
      </c>
    </row>
    <row r="65" spans="1:14" ht="31.5" customHeight="1" x14ac:dyDescent="0.2">
      <c r="A65" s="956" t="s">
        <v>853</v>
      </c>
      <c r="B65" s="956"/>
      <c r="C65" s="956"/>
      <c r="D65" s="956"/>
      <c r="E65" s="956"/>
      <c r="F65" s="956"/>
      <c r="G65" s="956"/>
      <c r="H65" s="956"/>
      <c r="I65" s="956"/>
      <c r="J65" s="956"/>
      <c r="K65" s="956"/>
      <c r="L65" s="956"/>
      <c r="M65" s="956"/>
      <c r="N65" s="956"/>
    </row>
    <row r="66" spans="1:14" x14ac:dyDescent="0.2">
      <c r="A66" s="506"/>
      <c r="B66" s="506"/>
      <c r="C66" s="506"/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</row>
    <row r="67" spans="1:14" ht="13.5" customHeight="1" x14ac:dyDescent="0.2">
      <c r="A67" s="506"/>
      <c r="B67" s="506"/>
      <c r="C67" s="506"/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</row>
  </sheetData>
  <mergeCells count="6">
    <mergeCell ref="A65:N65"/>
    <mergeCell ref="A2:D2"/>
    <mergeCell ref="A4:D4"/>
    <mergeCell ref="A36:I36"/>
    <mergeCell ref="A38:J38"/>
    <mergeCell ref="A39:J39"/>
  </mergeCells>
  <printOptions horizontalCentered="1" verticalCentered="1"/>
  <pageMargins left="0" right="0" top="0" bottom="0" header="0.31496062992125984" footer="0.31496062992125984"/>
  <pageSetup paperSize="9" scale="6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7819-40B1-4C3B-8CD0-9C46FCB066DD}">
  <sheetPr>
    <tabColor rgb="FF92D050"/>
  </sheetPr>
  <dimension ref="A1:Y23"/>
  <sheetViews>
    <sheetView showGridLines="0" view="pageBreakPreview" zoomScaleNormal="100" zoomScaleSheetLayoutView="100" workbookViewId="0"/>
  </sheetViews>
  <sheetFormatPr baseColWidth="10" defaultColWidth="11.42578125" defaultRowHeight="15" x14ac:dyDescent="0.25"/>
  <cols>
    <col min="1" max="1" width="17" style="1" customWidth="1"/>
    <col min="2" max="25" width="10.140625" style="1" customWidth="1"/>
    <col min="26" max="16384" width="11.42578125" style="1"/>
  </cols>
  <sheetData>
    <row r="1" spans="1:25" ht="13.5" customHeight="1" x14ac:dyDescent="0.25">
      <c r="A1" s="395" t="s">
        <v>691</v>
      </c>
      <c r="B1" s="602"/>
      <c r="C1" s="602"/>
      <c r="D1" s="603"/>
    </row>
    <row r="2" spans="1:25" ht="15" customHeight="1" x14ac:dyDescent="0.25">
      <c r="A2" s="957" t="s">
        <v>672</v>
      </c>
      <c r="B2" s="957"/>
      <c r="C2" s="957"/>
      <c r="D2" s="957"/>
    </row>
    <row r="3" spans="1:25" x14ac:dyDescent="0.25">
      <c r="A3" s="605"/>
      <c r="B3" s="605"/>
      <c r="C3" s="605"/>
      <c r="D3" s="605"/>
    </row>
    <row r="4" spans="1:25" x14ac:dyDescent="0.25">
      <c r="A4" s="958" t="s">
        <v>692</v>
      </c>
      <c r="B4" s="958"/>
      <c r="C4" s="958"/>
      <c r="D4" s="958"/>
    </row>
    <row r="6" spans="1:25" x14ac:dyDescent="0.25">
      <c r="A6" s="641" t="s">
        <v>693</v>
      </c>
      <c r="B6" s="642">
        <v>44562</v>
      </c>
      <c r="C6" s="642">
        <v>44593</v>
      </c>
      <c r="D6" s="642">
        <v>44621</v>
      </c>
      <c r="E6" s="642">
        <v>44652</v>
      </c>
      <c r="F6" s="642">
        <v>44682</v>
      </c>
      <c r="G6" s="642">
        <v>44713</v>
      </c>
      <c r="H6" s="642">
        <v>44743</v>
      </c>
      <c r="I6" s="642">
        <v>44774</v>
      </c>
      <c r="J6" s="642">
        <v>44805</v>
      </c>
      <c r="K6" s="642">
        <v>44835</v>
      </c>
      <c r="L6" s="642">
        <v>44866</v>
      </c>
      <c r="M6" s="642">
        <v>44896</v>
      </c>
      <c r="N6" s="642">
        <v>44927</v>
      </c>
      <c r="O6" s="642">
        <v>44958</v>
      </c>
      <c r="P6" s="642">
        <v>44986</v>
      </c>
      <c r="Q6" s="642">
        <v>45017</v>
      </c>
      <c r="R6" s="642">
        <v>45047</v>
      </c>
      <c r="S6" s="642">
        <v>45078</v>
      </c>
      <c r="T6" s="642">
        <v>45108</v>
      </c>
      <c r="U6" s="642">
        <v>45139</v>
      </c>
      <c r="V6" s="642">
        <v>45170</v>
      </c>
      <c r="W6" s="642">
        <v>45200</v>
      </c>
      <c r="X6" s="642">
        <v>45231</v>
      </c>
      <c r="Y6" s="642">
        <v>45261</v>
      </c>
    </row>
    <row r="7" spans="1:25" x14ac:dyDescent="0.25">
      <c r="A7" s="643" t="s">
        <v>694</v>
      </c>
      <c r="B7" s="644">
        <v>209276</v>
      </c>
      <c r="C7" s="644">
        <v>211615</v>
      </c>
      <c r="D7" s="644">
        <v>218046</v>
      </c>
      <c r="E7" s="644">
        <v>213399</v>
      </c>
      <c r="F7" s="644">
        <v>211588</v>
      </c>
      <c r="G7" s="644">
        <v>218749</v>
      </c>
      <c r="H7" s="644">
        <v>217476</v>
      </c>
      <c r="I7" s="644">
        <v>221309</v>
      </c>
      <c r="J7" s="644">
        <v>218786</v>
      </c>
      <c r="K7" s="644">
        <v>218618</v>
      </c>
      <c r="L7" s="644">
        <v>218036</v>
      </c>
      <c r="M7" s="644">
        <v>208545</v>
      </c>
      <c r="N7" s="644">
        <v>198400</v>
      </c>
      <c r="O7" s="644">
        <v>198503</v>
      </c>
      <c r="P7" s="644">
        <v>200103</v>
      </c>
      <c r="Q7" s="644">
        <v>205595</v>
      </c>
      <c r="R7" s="644">
        <v>208113</v>
      </c>
      <c r="S7" s="644">
        <v>211562</v>
      </c>
      <c r="T7" s="644">
        <v>216150</v>
      </c>
      <c r="U7" s="644">
        <v>213538</v>
      </c>
      <c r="V7" s="644">
        <v>211753</v>
      </c>
      <c r="W7" s="644">
        <v>221250</v>
      </c>
      <c r="X7" s="644">
        <v>219479</v>
      </c>
      <c r="Y7" s="644">
        <v>210420</v>
      </c>
    </row>
    <row r="8" spans="1:25" x14ac:dyDescent="0.25">
      <c r="A8" s="645" t="s">
        <v>695</v>
      </c>
      <c r="B8" s="644">
        <v>15398</v>
      </c>
      <c r="C8" s="644">
        <v>16180</v>
      </c>
      <c r="D8" s="644">
        <v>16007</v>
      </c>
      <c r="E8" s="644">
        <v>16136</v>
      </c>
      <c r="F8" s="644">
        <v>15486</v>
      </c>
      <c r="G8" s="644">
        <v>16428</v>
      </c>
      <c r="H8" s="644">
        <v>18328</v>
      </c>
      <c r="I8" s="644">
        <v>16733</v>
      </c>
      <c r="J8" s="644">
        <v>16568</v>
      </c>
      <c r="K8" s="644">
        <v>16540</v>
      </c>
      <c r="L8" s="644">
        <v>16731</v>
      </c>
      <c r="M8" s="644">
        <v>15913</v>
      </c>
      <c r="N8" s="644">
        <v>15222</v>
      </c>
      <c r="O8" s="644">
        <v>15305</v>
      </c>
      <c r="P8" s="644">
        <v>15173</v>
      </c>
      <c r="Q8" s="644">
        <v>15759</v>
      </c>
      <c r="R8" s="644">
        <v>15825</v>
      </c>
      <c r="S8" s="644">
        <v>16145</v>
      </c>
      <c r="T8" s="644">
        <v>17047</v>
      </c>
      <c r="U8" s="644">
        <v>16758</v>
      </c>
      <c r="V8" s="644">
        <v>16491</v>
      </c>
      <c r="W8" s="644">
        <v>16669</v>
      </c>
      <c r="X8" s="644">
        <v>16814</v>
      </c>
      <c r="Y8" s="644">
        <v>16012</v>
      </c>
    </row>
    <row r="9" spans="1:25" x14ac:dyDescent="0.25">
      <c r="A9" s="646" t="s">
        <v>696</v>
      </c>
      <c r="B9" s="647">
        <f>B7+B8</f>
        <v>224674</v>
      </c>
      <c r="C9" s="647">
        <f t="shared" ref="C9:Y9" si="0">C7+C8</f>
        <v>227795</v>
      </c>
      <c r="D9" s="647">
        <f t="shared" si="0"/>
        <v>234053</v>
      </c>
      <c r="E9" s="647">
        <f t="shared" si="0"/>
        <v>229535</v>
      </c>
      <c r="F9" s="647">
        <f t="shared" si="0"/>
        <v>227074</v>
      </c>
      <c r="G9" s="647">
        <f t="shared" si="0"/>
        <v>235177</v>
      </c>
      <c r="H9" s="647">
        <f t="shared" si="0"/>
        <v>235804</v>
      </c>
      <c r="I9" s="647">
        <f t="shared" si="0"/>
        <v>238042</v>
      </c>
      <c r="J9" s="647">
        <f t="shared" si="0"/>
        <v>235354</v>
      </c>
      <c r="K9" s="647">
        <f t="shared" si="0"/>
        <v>235158</v>
      </c>
      <c r="L9" s="647">
        <f t="shared" si="0"/>
        <v>234767</v>
      </c>
      <c r="M9" s="647">
        <f t="shared" si="0"/>
        <v>224458</v>
      </c>
      <c r="N9" s="647">
        <f t="shared" si="0"/>
        <v>213622</v>
      </c>
      <c r="O9" s="647">
        <f t="shared" si="0"/>
        <v>213808</v>
      </c>
      <c r="P9" s="647">
        <f t="shared" si="0"/>
        <v>215276</v>
      </c>
      <c r="Q9" s="647">
        <f t="shared" si="0"/>
        <v>221354</v>
      </c>
      <c r="R9" s="647">
        <f t="shared" si="0"/>
        <v>223938</v>
      </c>
      <c r="S9" s="647">
        <f t="shared" si="0"/>
        <v>227707</v>
      </c>
      <c r="T9" s="647">
        <f t="shared" si="0"/>
        <v>233197</v>
      </c>
      <c r="U9" s="647">
        <f t="shared" si="0"/>
        <v>230296</v>
      </c>
      <c r="V9" s="647">
        <f t="shared" si="0"/>
        <v>228244</v>
      </c>
      <c r="W9" s="647">
        <f t="shared" si="0"/>
        <v>237919</v>
      </c>
      <c r="X9" s="647">
        <f t="shared" si="0"/>
        <v>236293</v>
      </c>
      <c r="Y9" s="647">
        <f t="shared" si="0"/>
        <v>226432</v>
      </c>
    </row>
    <row r="10" spans="1:25" x14ac:dyDescent="0.25">
      <c r="A10" s="9"/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</row>
    <row r="11" spans="1:25" x14ac:dyDescent="0.25">
      <c r="A11" s="958" t="s">
        <v>697</v>
      </c>
      <c r="B11" s="958"/>
      <c r="C11" s="958"/>
      <c r="D11" s="958"/>
    </row>
    <row r="13" spans="1:25" x14ac:dyDescent="0.25">
      <c r="A13" s="641" t="s">
        <v>698</v>
      </c>
      <c r="B13" s="642">
        <v>44562</v>
      </c>
      <c r="C13" s="642">
        <v>44593</v>
      </c>
      <c r="D13" s="642">
        <v>44621</v>
      </c>
      <c r="E13" s="642">
        <v>44652</v>
      </c>
      <c r="F13" s="642">
        <v>44682</v>
      </c>
      <c r="G13" s="642">
        <v>44713</v>
      </c>
      <c r="H13" s="642">
        <v>44743</v>
      </c>
      <c r="I13" s="642">
        <v>44774</v>
      </c>
      <c r="J13" s="642">
        <v>44805</v>
      </c>
      <c r="K13" s="642">
        <v>44835</v>
      </c>
      <c r="L13" s="642">
        <v>44866</v>
      </c>
      <c r="M13" s="642">
        <v>44896</v>
      </c>
      <c r="N13" s="642">
        <v>44927</v>
      </c>
      <c r="O13" s="642">
        <v>44958</v>
      </c>
      <c r="P13" s="642">
        <v>44986</v>
      </c>
      <c r="Q13" s="642">
        <v>45017</v>
      </c>
      <c r="R13" s="642">
        <v>45047</v>
      </c>
      <c r="S13" s="642">
        <v>45078</v>
      </c>
      <c r="T13" s="642">
        <v>45108</v>
      </c>
      <c r="U13" s="642">
        <v>45139</v>
      </c>
      <c r="V13" s="642">
        <v>45170</v>
      </c>
      <c r="W13" s="642">
        <v>45200</v>
      </c>
      <c r="X13" s="642">
        <v>45231</v>
      </c>
      <c r="Y13" s="642">
        <v>45261</v>
      </c>
    </row>
    <row r="14" spans="1:25" x14ac:dyDescent="0.25">
      <c r="A14" s="645" t="s">
        <v>699</v>
      </c>
      <c r="B14" s="649">
        <f t="shared" ref="B14:Y14" si="1">+B15+B16</f>
        <v>67301</v>
      </c>
      <c r="C14" s="649">
        <f t="shared" si="1"/>
        <v>68185</v>
      </c>
      <c r="D14" s="649">
        <f t="shared" si="1"/>
        <v>70751</v>
      </c>
      <c r="E14" s="649">
        <f t="shared" si="1"/>
        <v>68286</v>
      </c>
      <c r="F14" s="649">
        <f t="shared" si="1"/>
        <v>68568</v>
      </c>
      <c r="G14" s="649">
        <f t="shared" si="1"/>
        <v>68647</v>
      </c>
      <c r="H14" s="649">
        <f t="shared" si="1"/>
        <v>67981</v>
      </c>
      <c r="I14" s="649">
        <f t="shared" si="1"/>
        <v>69202</v>
      </c>
      <c r="J14" s="649">
        <f t="shared" si="1"/>
        <v>68950</v>
      </c>
      <c r="K14" s="649">
        <f t="shared" si="1"/>
        <v>69664</v>
      </c>
      <c r="L14" s="649">
        <f t="shared" si="1"/>
        <v>69615</v>
      </c>
      <c r="M14" s="649">
        <f t="shared" si="1"/>
        <v>68799</v>
      </c>
      <c r="N14" s="649">
        <f t="shared" si="1"/>
        <v>68393</v>
      </c>
      <c r="O14" s="649">
        <f t="shared" si="1"/>
        <v>68761</v>
      </c>
      <c r="P14" s="649">
        <f t="shared" si="1"/>
        <v>69920</v>
      </c>
      <c r="Q14" s="649">
        <f t="shared" si="1"/>
        <v>70100</v>
      </c>
      <c r="R14" s="649">
        <f t="shared" si="1"/>
        <v>70882</v>
      </c>
      <c r="S14" s="649">
        <f t="shared" si="1"/>
        <v>70805</v>
      </c>
      <c r="T14" s="649">
        <f t="shared" si="1"/>
        <v>70921</v>
      </c>
      <c r="U14" s="649">
        <f t="shared" si="1"/>
        <v>71086</v>
      </c>
      <c r="V14" s="649">
        <f t="shared" si="1"/>
        <v>70731</v>
      </c>
      <c r="W14" s="649">
        <f t="shared" si="1"/>
        <v>71703</v>
      </c>
      <c r="X14" s="649">
        <f t="shared" si="1"/>
        <v>70493</v>
      </c>
      <c r="Y14" s="649">
        <f t="shared" si="1"/>
        <v>69565</v>
      </c>
    </row>
    <row r="15" spans="1:25" x14ac:dyDescent="0.25">
      <c r="A15" s="650" t="s">
        <v>694</v>
      </c>
      <c r="B15" s="651">
        <v>62642</v>
      </c>
      <c r="C15" s="651">
        <v>63479</v>
      </c>
      <c r="D15" s="651">
        <v>66027</v>
      </c>
      <c r="E15" s="651">
        <v>63434</v>
      </c>
      <c r="F15" s="651">
        <v>63746</v>
      </c>
      <c r="G15" s="651">
        <v>63700</v>
      </c>
      <c r="H15" s="651">
        <v>63182</v>
      </c>
      <c r="I15" s="651">
        <v>64270</v>
      </c>
      <c r="J15" s="651">
        <v>64081</v>
      </c>
      <c r="K15" s="651">
        <v>64640</v>
      </c>
      <c r="L15" s="651">
        <v>64568</v>
      </c>
      <c r="M15" s="651">
        <v>63840</v>
      </c>
      <c r="N15" s="651">
        <v>63391</v>
      </c>
      <c r="O15" s="651">
        <v>63687</v>
      </c>
      <c r="P15" s="651">
        <v>64672</v>
      </c>
      <c r="Q15" s="651">
        <v>64796</v>
      </c>
      <c r="R15" s="651">
        <v>65558</v>
      </c>
      <c r="S15" s="651">
        <v>65485</v>
      </c>
      <c r="T15" s="651">
        <v>65262</v>
      </c>
      <c r="U15" s="651">
        <v>65776</v>
      </c>
      <c r="V15" s="651">
        <v>65352</v>
      </c>
      <c r="W15" s="651">
        <v>66219</v>
      </c>
      <c r="X15" s="651">
        <v>65018</v>
      </c>
      <c r="Y15" s="651">
        <v>64216</v>
      </c>
    </row>
    <row r="16" spans="1:25" customFormat="1" x14ac:dyDescent="0.25">
      <c r="A16" s="652" t="s">
        <v>695</v>
      </c>
      <c r="B16" s="653">
        <v>4659</v>
      </c>
      <c r="C16" s="653">
        <v>4706</v>
      </c>
      <c r="D16" s="653">
        <v>4724</v>
      </c>
      <c r="E16" s="653">
        <v>4852</v>
      </c>
      <c r="F16" s="653">
        <v>4822</v>
      </c>
      <c r="G16" s="653">
        <v>4947</v>
      </c>
      <c r="H16" s="653">
        <v>4799</v>
      </c>
      <c r="I16" s="653">
        <v>4932</v>
      </c>
      <c r="J16" s="653">
        <v>4869</v>
      </c>
      <c r="K16" s="653">
        <v>5024</v>
      </c>
      <c r="L16" s="653">
        <v>5047</v>
      </c>
      <c r="M16" s="653">
        <v>4959</v>
      </c>
      <c r="N16" s="653">
        <v>5002</v>
      </c>
      <c r="O16" s="653">
        <v>5074</v>
      </c>
      <c r="P16" s="653">
        <v>5248</v>
      </c>
      <c r="Q16" s="653">
        <v>5304</v>
      </c>
      <c r="R16" s="653">
        <v>5324</v>
      </c>
      <c r="S16" s="653">
        <v>5320</v>
      </c>
      <c r="T16" s="653">
        <v>5659</v>
      </c>
      <c r="U16" s="653">
        <v>5310</v>
      </c>
      <c r="V16" s="653">
        <v>5379</v>
      </c>
      <c r="W16" s="653">
        <v>5484</v>
      </c>
      <c r="X16" s="653">
        <v>5475</v>
      </c>
      <c r="Y16" s="653">
        <v>5349</v>
      </c>
    </row>
    <row r="17" spans="1:25" customFormat="1" x14ac:dyDescent="0.25">
      <c r="A17" s="654" t="s">
        <v>700</v>
      </c>
      <c r="B17" s="655">
        <f t="shared" ref="B17:Y17" si="2">+B18+B19</f>
        <v>157373</v>
      </c>
      <c r="C17" s="655">
        <f t="shared" si="2"/>
        <v>159610</v>
      </c>
      <c r="D17" s="655">
        <f t="shared" si="2"/>
        <v>163302</v>
      </c>
      <c r="E17" s="655">
        <f t="shared" si="2"/>
        <v>161249</v>
      </c>
      <c r="F17" s="655">
        <f t="shared" si="2"/>
        <v>158506</v>
      </c>
      <c r="G17" s="655">
        <f t="shared" si="2"/>
        <v>166530</v>
      </c>
      <c r="H17" s="655">
        <f t="shared" si="2"/>
        <v>167823</v>
      </c>
      <c r="I17" s="655">
        <f t="shared" si="2"/>
        <v>168840</v>
      </c>
      <c r="J17" s="655">
        <f t="shared" si="2"/>
        <v>166404</v>
      </c>
      <c r="K17" s="655">
        <f t="shared" si="2"/>
        <v>165494</v>
      </c>
      <c r="L17" s="655">
        <f t="shared" si="2"/>
        <v>165152</v>
      </c>
      <c r="M17" s="655">
        <f t="shared" si="2"/>
        <v>155659</v>
      </c>
      <c r="N17" s="655">
        <f t="shared" si="2"/>
        <v>145229</v>
      </c>
      <c r="O17" s="655">
        <f t="shared" si="2"/>
        <v>145047</v>
      </c>
      <c r="P17" s="655">
        <f t="shared" si="2"/>
        <v>145356</v>
      </c>
      <c r="Q17" s="655">
        <f t="shared" si="2"/>
        <v>151254</v>
      </c>
      <c r="R17" s="655">
        <f t="shared" si="2"/>
        <v>153056</v>
      </c>
      <c r="S17" s="655">
        <f t="shared" si="2"/>
        <v>156902</v>
      </c>
      <c r="T17" s="655">
        <f t="shared" si="2"/>
        <v>162276</v>
      </c>
      <c r="U17" s="655">
        <f t="shared" si="2"/>
        <v>159210</v>
      </c>
      <c r="V17" s="655">
        <f t="shared" si="2"/>
        <v>157513</v>
      </c>
      <c r="W17" s="655">
        <f t="shared" si="2"/>
        <v>166216</v>
      </c>
      <c r="X17" s="655">
        <f t="shared" si="2"/>
        <v>165800</v>
      </c>
      <c r="Y17" s="655">
        <f t="shared" si="2"/>
        <v>156867</v>
      </c>
    </row>
    <row r="18" spans="1:25" customFormat="1" x14ac:dyDescent="0.25">
      <c r="A18" s="652" t="s">
        <v>701</v>
      </c>
      <c r="B18" s="653">
        <v>146634</v>
      </c>
      <c r="C18" s="653">
        <v>148136</v>
      </c>
      <c r="D18" s="653">
        <v>152019</v>
      </c>
      <c r="E18" s="653">
        <v>149965</v>
      </c>
      <c r="F18" s="653">
        <v>147842</v>
      </c>
      <c r="G18" s="653">
        <v>155049</v>
      </c>
      <c r="H18" s="653">
        <v>154294</v>
      </c>
      <c r="I18" s="653">
        <v>157039</v>
      </c>
      <c r="J18" s="653">
        <v>154705</v>
      </c>
      <c r="K18" s="653">
        <v>153978</v>
      </c>
      <c r="L18" s="653">
        <v>153468</v>
      </c>
      <c r="M18" s="653">
        <v>144705</v>
      </c>
      <c r="N18" s="653">
        <v>135009</v>
      </c>
      <c r="O18" s="653">
        <v>134816</v>
      </c>
      <c r="P18" s="653">
        <v>135431</v>
      </c>
      <c r="Q18" s="653">
        <v>140799</v>
      </c>
      <c r="R18" s="653">
        <v>142555</v>
      </c>
      <c r="S18" s="653">
        <v>146077</v>
      </c>
      <c r="T18" s="653">
        <v>150888</v>
      </c>
      <c r="U18" s="653">
        <v>147762</v>
      </c>
      <c r="V18" s="653">
        <v>146401</v>
      </c>
      <c r="W18" s="653">
        <v>155031</v>
      </c>
      <c r="X18" s="653">
        <v>154461</v>
      </c>
      <c r="Y18" s="653">
        <v>146204</v>
      </c>
    </row>
    <row r="19" spans="1:25" customFormat="1" x14ac:dyDescent="0.25">
      <c r="A19" s="652" t="s">
        <v>695</v>
      </c>
      <c r="B19" s="653">
        <v>10739</v>
      </c>
      <c r="C19" s="653">
        <v>11474</v>
      </c>
      <c r="D19" s="653">
        <v>11283</v>
      </c>
      <c r="E19" s="653">
        <v>11284</v>
      </c>
      <c r="F19" s="653">
        <v>10664</v>
      </c>
      <c r="G19" s="653">
        <v>11481</v>
      </c>
      <c r="H19" s="653">
        <v>13529</v>
      </c>
      <c r="I19" s="653">
        <v>11801</v>
      </c>
      <c r="J19" s="653">
        <v>11699</v>
      </c>
      <c r="K19" s="653">
        <v>11516</v>
      </c>
      <c r="L19" s="653">
        <v>11684</v>
      </c>
      <c r="M19" s="653">
        <v>10954</v>
      </c>
      <c r="N19" s="653">
        <v>10220</v>
      </c>
      <c r="O19" s="653">
        <v>10231</v>
      </c>
      <c r="P19" s="653">
        <v>9925</v>
      </c>
      <c r="Q19" s="653">
        <v>10455</v>
      </c>
      <c r="R19" s="653">
        <v>10501</v>
      </c>
      <c r="S19" s="653">
        <v>10825</v>
      </c>
      <c r="T19" s="653">
        <v>11388</v>
      </c>
      <c r="U19" s="653">
        <v>11448</v>
      </c>
      <c r="V19" s="653">
        <v>11112</v>
      </c>
      <c r="W19" s="653">
        <v>11185</v>
      </c>
      <c r="X19" s="653">
        <v>11339</v>
      </c>
      <c r="Y19" s="653">
        <v>10663</v>
      </c>
    </row>
    <row r="20" spans="1:25" x14ac:dyDescent="0.25">
      <c r="A20" s="646" t="s">
        <v>0</v>
      </c>
      <c r="B20" s="656">
        <f t="shared" ref="B20:Y20" si="3">+B17+B14</f>
        <v>224674</v>
      </c>
      <c r="C20" s="656">
        <f t="shared" si="3"/>
        <v>227795</v>
      </c>
      <c r="D20" s="656">
        <f t="shared" si="3"/>
        <v>234053</v>
      </c>
      <c r="E20" s="656">
        <f t="shared" si="3"/>
        <v>229535</v>
      </c>
      <c r="F20" s="656">
        <f t="shared" si="3"/>
        <v>227074</v>
      </c>
      <c r="G20" s="656">
        <f t="shared" si="3"/>
        <v>235177</v>
      </c>
      <c r="H20" s="656">
        <f t="shared" si="3"/>
        <v>235804</v>
      </c>
      <c r="I20" s="656">
        <f t="shared" si="3"/>
        <v>238042</v>
      </c>
      <c r="J20" s="656">
        <f t="shared" si="3"/>
        <v>235354</v>
      </c>
      <c r="K20" s="656">
        <f t="shared" si="3"/>
        <v>235158</v>
      </c>
      <c r="L20" s="656">
        <f t="shared" si="3"/>
        <v>234767</v>
      </c>
      <c r="M20" s="656">
        <f t="shared" si="3"/>
        <v>224458</v>
      </c>
      <c r="N20" s="656">
        <f t="shared" si="3"/>
        <v>213622</v>
      </c>
      <c r="O20" s="656">
        <f t="shared" si="3"/>
        <v>213808</v>
      </c>
      <c r="P20" s="656">
        <f t="shared" si="3"/>
        <v>215276</v>
      </c>
      <c r="Q20" s="656">
        <f t="shared" si="3"/>
        <v>221354</v>
      </c>
      <c r="R20" s="656">
        <f t="shared" si="3"/>
        <v>223938</v>
      </c>
      <c r="S20" s="656">
        <f t="shared" si="3"/>
        <v>227707</v>
      </c>
      <c r="T20" s="656">
        <f t="shared" si="3"/>
        <v>233197</v>
      </c>
      <c r="U20" s="656">
        <f t="shared" si="3"/>
        <v>230296</v>
      </c>
      <c r="V20" s="656">
        <f t="shared" si="3"/>
        <v>228244</v>
      </c>
      <c r="W20" s="656">
        <f t="shared" si="3"/>
        <v>237919</v>
      </c>
      <c r="X20" s="656">
        <f t="shared" si="3"/>
        <v>236293</v>
      </c>
      <c r="Y20" s="656">
        <f t="shared" si="3"/>
        <v>226432</v>
      </c>
    </row>
    <row r="21" spans="1:25" x14ac:dyDescent="0.25">
      <c r="A21" s="192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</row>
    <row r="23" spans="1:25" ht="46.5" customHeight="1" x14ac:dyDescent="0.25">
      <c r="A23" s="962" t="s">
        <v>854</v>
      </c>
      <c r="B23" s="963"/>
      <c r="C23" s="963"/>
      <c r="D23" s="963"/>
      <c r="E23" s="963"/>
      <c r="F23" s="963"/>
      <c r="G23" s="963"/>
      <c r="H23" s="963"/>
      <c r="I23" s="963"/>
      <c r="J23" s="963"/>
      <c r="K23" s="963"/>
      <c r="L23" s="963"/>
      <c r="M23" s="963"/>
      <c r="N23" s="963"/>
      <c r="O23" s="963"/>
      <c r="P23" s="963"/>
      <c r="Q23" s="963"/>
      <c r="R23" s="963"/>
      <c r="S23" s="963"/>
      <c r="T23" s="963"/>
      <c r="U23" s="963"/>
      <c r="V23" s="963"/>
      <c r="W23" s="963"/>
      <c r="X23" s="856"/>
      <c r="Y23" s="856"/>
    </row>
  </sheetData>
  <mergeCells count="4">
    <mergeCell ref="A2:D2"/>
    <mergeCell ref="A4:D4"/>
    <mergeCell ref="A11:D11"/>
    <mergeCell ref="A23:W23"/>
  </mergeCells>
  <pageMargins left="0.7" right="0.7" top="0.75" bottom="0.75" header="0.3" footer="0.3"/>
  <pageSetup paperSize="9" scale="3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E5A3B-DDAE-47BE-AE1A-0374D49B76E0}">
  <sheetPr>
    <tabColor rgb="FF92D050"/>
  </sheetPr>
  <dimension ref="A1:O43"/>
  <sheetViews>
    <sheetView showGridLines="0" view="pageBreakPreview" zoomScaleNormal="100" zoomScaleSheetLayoutView="100" workbookViewId="0">
      <selection activeCell="L31" sqref="L31"/>
    </sheetView>
  </sheetViews>
  <sheetFormatPr baseColWidth="10" defaultColWidth="11.5703125" defaultRowHeight="12" x14ac:dyDescent="0.2"/>
  <cols>
    <col min="1" max="1" width="17" style="3" customWidth="1"/>
    <col min="2" max="8" width="17.28515625" style="2" customWidth="1"/>
    <col min="9" max="11" width="17.28515625" style="3" customWidth="1"/>
    <col min="12" max="12" width="15.42578125" style="3" customWidth="1"/>
    <col min="13" max="13" width="2" style="3" customWidth="1"/>
    <col min="14" max="14" width="11.5703125" style="3"/>
    <col min="15" max="15" width="12.28515625" style="3" bestFit="1" customWidth="1"/>
    <col min="16" max="16384" width="11.5703125" style="3"/>
  </cols>
  <sheetData>
    <row r="1" spans="1:14" ht="12.75" x14ac:dyDescent="0.2">
      <c r="A1" s="395" t="s">
        <v>776</v>
      </c>
      <c r="B1" s="858"/>
      <c r="C1" s="858"/>
      <c r="D1" s="858"/>
      <c r="E1" s="858"/>
      <c r="F1" s="858"/>
      <c r="G1" s="858"/>
      <c r="H1" s="858"/>
    </row>
    <row r="2" spans="1:14" ht="36.75" customHeight="1" x14ac:dyDescent="0.25">
      <c r="A2" s="964" t="s">
        <v>777</v>
      </c>
      <c r="B2" s="964"/>
      <c r="C2" s="964"/>
      <c r="D2" s="964"/>
      <c r="E2" s="964"/>
      <c r="F2" s="964"/>
      <c r="G2" s="859"/>
      <c r="H2" s="859"/>
    </row>
    <row r="4" spans="1:14" ht="12.75" x14ac:dyDescent="0.2">
      <c r="A4" s="860" t="s">
        <v>778</v>
      </c>
      <c r="B4" s="861">
        <v>2013</v>
      </c>
      <c r="C4" s="861">
        <v>2014</v>
      </c>
      <c r="D4" s="861">
        <v>2015</v>
      </c>
      <c r="E4" s="861">
        <v>2016</v>
      </c>
      <c r="F4" s="861">
        <v>2017</v>
      </c>
      <c r="G4" s="862">
        <v>2018</v>
      </c>
      <c r="H4" s="862">
        <v>2019</v>
      </c>
      <c r="I4" s="862">
        <v>2020</v>
      </c>
      <c r="J4" s="862">
        <v>2021</v>
      </c>
      <c r="K4" s="862">
        <v>2022</v>
      </c>
      <c r="L4" s="862" t="s">
        <v>779</v>
      </c>
      <c r="M4" s="862"/>
    </row>
    <row r="5" spans="1:14" ht="12.75" x14ac:dyDescent="0.2">
      <c r="A5" s="863" t="s">
        <v>780</v>
      </c>
      <c r="B5" s="864">
        <v>1019424943.12818</v>
      </c>
      <c r="C5" s="864">
        <v>749360615.96594405</v>
      </c>
      <c r="D5" s="864">
        <v>435550039.39776731</v>
      </c>
      <c r="E5" s="864">
        <v>401220684.46401173</v>
      </c>
      <c r="F5" s="864">
        <v>763697136.64720368</v>
      </c>
      <c r="G5" s="864">
        <v>1538755561.3522799</v>
      </c>
      <c r="H5" s="864">
        <v>1338540643.0920179</v>
      </c>
      <c r="I5" s="864">
        <v>924550904.85911989</v>
      </c>
      <c r="J5" s="864">
        <v>1489606410.7062762</v>
      </c>
      <c r="K5" s="864">
        <v>2906989969.7614036</v>
      </c>
      <c r="L5" s="864">
        <v>1784620013.8470502</v>
      </c>
      <c r="M5" s="865"/>
      <c r="N5" s="866"/>
    </row>
    <row r="6" spans="1:14" ht="12.75" x14ac:dyDescent="0.2">
      <c r="A6" s="863" t="s">
        <v>781</v>
      </c>
      <c r="B6" s="864">
        <v>496970031.45208007</v>
      </c>
      <c r="C6" s="864">
        <v>470706484.21660012</v>
      </c>
      <c r="D6" s="864">
        <v>458057607.18828863</v>
      </c>
      <c r="E6" s="864">
        <v>418732039.77320975</v>
      </c>
      <c r="F6" s="864">
        <v>541508149.34888995</v>
      </c>
      <c r="G6" s="864">
        <v>869495869.71600986</v>
      </c>
      <c r="H6" s="864">
        <v>1043065611.4294121</v>
      </c>
      <c r="I6" s="864">
        <v>757768870.09938431</v>
      </c>
      <c r="J6" s="864">
        <v>1507199425.1820052</v>
      </c>
      <c r="K6" s="864">
        <v>1499971451.1666107</v>
      </c>
      <c r="L6" s="864">
        <v>1132175296.434171</v>
      </c>
      <c r="M6" s="865"/>
      <c r="N6" s="866"/>
    </row>
    <row r="7" spans="1:14" ht="12.75" x14ac:dyDescent="0.2">
      <c r="A7" s="863" t="s">
        <v>782</v>
      </c>
      <c r="B7" s="864">
        <v>232558863.42514059</v>
      </c>
      <c r="C7" s="864">
        <v>291046009.44465804</v>
      </c>
      <c r="D7" s="864">
        <v>146520247.92151484</v>
      </c>
      <c r="E7" s="864">
        <v>74421399.098810673</v>
      </c>
      <c r="F7" s="864">
        <v>122883926.66806822</v>
      </c>
      <c r="G7" s="864">
        <v>186469358.70390001</v>
      </c>
      <c r="H7" s="864">
        <v>135952129.10717773</v>
      </c>
      <c r="I7" s="864">
        <v>235587330.43529028</v>
      </c>
      <c r="J7" s="864">
        <v>540923654.37573445</v>
      </c>
      <c r="K7" s="864">
        <v>1301959152.1800368</v>
      </c>
      <c r="L7" s="864">
        <v>960273981.99174905</v>
      </c>
      <c r="M7" s="865"/>
      <c r="N7" s="866"/>
    </row>
    <row r="8" spans="1:14" ht="12.75" x14ac:dyDescent="0.2">
      <c r="A8" s="863" t="s">
        <v>783</v>
      </c>
      <c r="B8" s="864">
        <v>365280943.89267999</v>
      </c>
      <c r="C8" s="864">
        <v>306671131.01992166</v>
      </c>
      <c r="D8" s="864">
        <v>290705418.73623973</v>
      </c>
      <c r="E8" s="864">
        <v>227607445.32712173</v>
      </c>
      <c r="F8" s="864">
        <v>131188255.46103016</v>
      </c>
      <c r="G8" s="864">
        <v>219552890.38589999</v>
      </c>
      <c r="H8" s="864">
        <v>260149008.08051157</v>
      </c>
      <c r="I8" s="864">
        <v>242404829.68301129</v>
      </c>
      <c r="J8" s="864">
        <v>423283448.74851519</v>
      </c>
      <c r="K8" s="864">
        <v>778302577.6300832</v>
      </c>
      <c r="L8" s="864">
        <v>621288438.78352439</v>
      </c>
      <c r="M8" s="865"/>
      <c r="N8" s="866"/>
    </row>
    <row r="9" spans="1:14" ht="12.75" x14ac:dyDescent="0.2">
      <c r="A9" s="863" t="s">
        <v>784</v>
      </c>
      <c r="B9" s="864">
        <v>307072321.44422001</v>
      </c>
      <c r="C9" s="864">
        <v>282492804.9400413</v>
      </c>
      <c r="D9" s="864">
        <v>261696329.59784004</v>
      </c>
      <c r="E9" s="864">
        <v>216570792.49526215</v>
      </c>
      <c r="F9" s="864">
        <v>136356979.96212474</v>
      </c>
      <c r="G9" s="864">
        <v>224550867.73710001</v>
      </c>
      <c r="H9" s="864">
        <v>296051121.90858167</v>
      </c>
      <c r="I9" s="864">
        <v>432277170.22909284</v>
      </c>
      <c r="J9" s="864">
        <v>639750145.24869096</v>
      </c>
      <c r="K9" s="864">
        <v>1151952606.045912</v>
      </c>
      <c r="L9" s="864">
        <v>600781328.12485111</v>
      </c>
      <c r="M9" s="865"/>
      <c r="N9" s="866"/>
    </row>
    <row r="10" spans="1:14" ht="12.75" x14ac:dyDescent="0.2">
      <c r="A10" s="863" t="s">
        <v>785</v>
      </c>
      <c r="B10" s="864">
        <v>23315983.791979998</v>
      </c>
      <c r="C10" s="864">
        <v>12948659.824276358</v>
      </c>
      <c r="D10" s="864">
        <v>13117595.594192579</v>
      </c>
      <c r="E10" s="864">
        <v>113927788.22782971</v>
      </c>
      <c r="F10" s="864">
        <v>327055932.94078314</v>
      </c>
      <c r="G10" s="864">
        <v>287545986.22107995</v>
      </c>
      <c r="H10" s="864">
        <v>232075398.83061412</v>
      </c>
      <c r="I10" s="864">
        <v>257573602.17469963</v>
      </c>
      <c r="J10" s="864">
        <v>405850821.23998946</v>
      </c>
      <c r="K10" s="864">
        <v>589157681.24090171</v>
      </c>
      <c r="L10" s="864">
        <v>496155719.14646125</v>
      </c>
      <c r="M10" s="865"/>
      <c r="N10" s="866"/>
    </row>
    <row r="11" spans="1:14" ht="12.75" x14ac:dyDescent="0.2">
      <c r="A11" s="863" t="s">
        <v>786</v>
      </c>
      <c r="B11" s="864">
        <v>69243277.050200015</v>
      </c>
      <c r="C11" s="864">
        <v>155693729.87851575</v>
      </c>
      <c r="D11" s="864">
        <v>246846915.4356966</v>
      </c>
      <c r="E11" s="864">
        <v>180269348.96372631</v>
      </c>
      <c r="F11" s="864">
        <v>227611902.56232706</v>
      </c>
      <c r="G11" s="864">
        <v>387901922.66031998</v>
      </c>
      <c r="H11" s="864">
        <v>374260532.63893145</v>
      </c>
      <c r="I11" s="864">
        <v>347787885.8782028</v>
      </c>
      <c r="J11" s="864">
        <v>484875977.29469717</v>
      </c>
      <c r="K11" s="864">
        <v>711528223.09067392</v>
      </c>
      <c r="L11" s="864">
        <v>424563003.30713356</v>
      </c>
      <c r="M11" s="865"/>
      <c r="N11" s="866"/>
    </row>
    <row r="12" spans="1:14" ht="12.75" x14ac:dyDescent="0.2">
      <c r="A12" s="863" t="s">
        <v>787</v>
      </c>
      <c r="B12" s="864">
        <v>603111996.7047199</v>
      </c>
      <c r="C12" s="864">
        <v>410564747.67324948</v>
      </c>
      <c r="D12" s="864">
        <v>346873562.57205111</v>
      </c>
      <c r="E12" s="864">
        <v>311810154.85205197</v>
      </c>
      <c r="F12" s="864">
        <v>324950628.46263272</v>
      </c>
      <c r="G12" s="864">
        <v>315586867.16687</v>
      </c>
      <c r="H12" s="864">
        <v>277660674.51767063</v>
      </c>
      <c r="I12" s="864">
        <v>245695348.41946793</v>
      </c>
      <c r="J12" s="864">
        <v>292913965.19033945</v>
      </c>
      <c r="K12" s="864">
        <v>379096117.19090271</v>
      </c>
      <c r="L12" s="864">
        <v>302904267.76864427</v>
      </c>
      <c r="M12" s="865"/>
      <c r="N12" s="866"/>
    </row>
    <row r="13" spans="1:14" ht="12.75" x14ac:dyDescent="0.2">
      <c r="A13" s="863" t="s">
        <v>788</v>
      </c>
      <c r="B13" s="864">
        <v>278079482.84460002</v>
      </c>
      <c r="C13" s="864">
        <v>241437669.21970353</v>
      </c>
      <c r="D13" s="864">
        <v>179006704.84626919</v>
      </c>
      <c r="E13" s="864">
        <v>123641827.9232143</v>
      </c>
      <c r="F13" s="864">
        <v>138327589.57797658</v>
      </c>
      <c r="G13" s="864">
        <v>135513641.22571999</v>
      </c>
      <c r="H13" s="864">
        <v>103743810.59465368</v>
      </c>
      <c r="I13" s="864">
        <v>138747973.8251988</v>
      </c>
      <c r="J13" s="864">
        <v>142075284.55517718</v>
      </c>
      <c r="K13" s="864">
        <v>434380541.21987325</v>
      </c>
      <c r="L13" s="864">
        <v>276635763.79344213</v>
      </c>
      <c r="M13" s="865"/>
      <c r="N13" s="866"/>
    </row>
    <row r="14" spans="1:14" ht="12.75" x14ac:dyDescent="0.2">
      <c r="A14" s="863" t="s">
        <v>789</v>
      </c>
      <c r="B14" s="864">
        <v>94475171.909779996</v>
      </c>
      <c r="C14" s="864">
        <v>46849278.648460679</v>
      </c>
      <c r="D14" s="864">
        <v>68907801.303166687</v>
      </c>
      <c r="E14" s="864">
        <v>62457316.612771541</v>
      </c>
      <c r="F14" s="864">
        <v>104478499.19148935</v>
      </c>
      <c r="G14" s="864">
        <v>187976278.78904</v>
      </c>
      <c r="H14" s="864">
        <v>144971943.18128914</v>
      </c>
      <c r="I14" s="864">
        <v>64317113.420949295</v>
      </c>
      <c r="J14" s="864">
        <v>99569605.013584509</v>
      </c>
      <c r="K14" s="864">
        <v>364425078.26493734</v>
      </c>
      <c r="L14" s="864">
        <v>253152781.87128252</v>
      </c>
      <c r="M14" s="865"/>
      <c r="N14" s="866"/>
    </row>
    <row r="15" spans="1:14" ht="12.75" x14ac:dyDescent="0.2">
      <c r="A15" s="863" t="s">
        <v>790</v>
      </c>
      <c r="B15" s="864">
        <v>713413919.76443994</v>
      </c>
      <c r="C15" s="864">
        <v>443610727.64978087</v>
      </c>
      <c r="D15" s="864">
        <v>357596831.06428301</v>
      </c>
      <c r="E15" s="864">
        <v>323857799.09807318</v>
      </c>
      <c r="F15" s="864">
        <v>272167011.57288229</v>
      </c>
      <c r="G15" s="864">
        <v>193163162.79499999</v>
      </c>
      <c r="H15" s="864">
        <v>191195008.66329765</v>
      </c>
      <c r="I15" s="864">
        <v>297926625.58165723</v>
      </c>
      <c r="J15" s="864">
        <v>400987625.63317901</v>
      </c>
      <c r="K15" s="864">
        <v>391837893.9307729</v>
      </c>
      <c r="L15" s="864">
        <v>241609198.88345951</v>
      </c>
      <c r="M15" s="865"/>
      <c r="N15" s="866"/>
    </row>
    <row r="16" spans="1:14" ht="12.75" x14ac:dyDescent="0.2">
      <c r="A16" s="863" t="s">
        <v>791</v>
      </c>
      <c r="B16" s="864">
        <v>147298623.46083999</v>
      </c>
      <c r="C16" s="864">
        <v>94099413.912633166</v>
      </c>
      <c r="D16" s="864">
        <v>134624977.43811226</v>
      </c>
      <c r="E16" s="864">
        <v>89040429.888055548</v>
      </c>
      <c r="F16" s="864">
        <v>133154121.32013087</v>
      </c>
      <c r="G16" s="864">
        <v>164027493.34915999</v>
      </c>
      <c r="H16" s="864">
        <v>154141789.48205101</v>
      </c>
      <c r="I16" s="864">
        <v>115837950.53552753</v>
      </c>
      <c r="J16" s="864">
        <v>178531635.40426666</v>
      </c>
      <c r="K16" s="864">
        <v>231308289.86436662</v>
      </c>
      <c r="L16" s="864">
        <v>157145014.20372954</v>
      </c>
      <c r="M16" s="865"/>
      <c r="N16" s="866"/>
    </row>
    <row r="17" spans="1:15" ht="12.75" x14ac:dyDescent="0.2">
      <c r="A17" s="863" t="s">
        <v>792</v>
      </c>
      <c r="B17" s="864">
        <v>12674757.741540002</v>
      </c>
      <c r="C17" s="864">
        <v>12092594.199193766</v>
      </c>
      <c r="D17" s="864">
        <v>9068663.1099116839</v>
      </c>
      <c r="E17" s="864">
        <v>40373348.243934266</v>
      </c>
      <c r="F17" s="864">
        <v>13929045.176468935</v>
      </c>
      <c r="G17" s="864">
        <v>9639181.864599999</v>
      </c>
      <c r="H17" s="864">
        <v>9614887.3789981753</v>
      </c>
      <c r="I17" s="864">
        <v>16251306.838739339</v>
      </c>
      <c r="J17" s="864">
        <v>16309201.577606764</v>
      </c>
      <c r="K17" s="864">
        <v>39401246.590282783</v>
      </c>
      <c r="L17" s="864">
        <v>155095866.51019558</v>
      </c>
      <c r="M17" s="865"/>
      <c r="N17" s="866"/>
    </row>
    <row r="18" spans="1:15" ht="12.75" x14ac:dyDescent="0.2">
      <c r="A18" s="863" t="s">
        <v>793</v>
      </c>
      <c r="B18" s="864">
        <v>36178622.157959998</v>
      </c>
      <c r="C18" s="864">
        <v>23704755.486838482</v>
      </c>
      <c r="D18" s="864">
        <v>31924855.351153452</v>
      </c>
      <c r="E18" s="864">
        <v>40999369.072110027</v>
      </c>
      <c r="F18" s="864">
        <v>40902318.071357079</v>
      </c>
      <c r="G18" s="864">
        <v>65415326.179779999</v>
      </c>
      <c r="H18" s="864">
        <v>46811127.651361644</v>
      </c>
      <c r="I18" s="864">
        <v>80390266.921754465</v>
      </c>
      <c r="J18" s="864">
        <v>111945525.5520362</v>
      </c>
      <c r="K18" s="864">
        <v>165071381.3721655</v>
      </c>
      <c r="L18" s="864">
        <v>108446911.81551692</v>
      </c>
      <c r="M18" s="865"/>
      <c r="N18" s="866"/>
    </row>
    <row r="19" spans="1:15" ht="12.75" x14ac:dyDescent="0.2">
      <c r="A19" s="863" t="s">
        <v>794</v>
      </c>
      <c r="B19" s="864">
        <v>130591863.4341</v>
      </c>
      <c r="C19" s="864">
        <v>87073088.506839037</v>
      </c>
      <c r="D19" s="864">
        <v>96158247.705379516</v>
      </c>
      <c r="E19" s="864">
        <v>44529728.767307192</v>
      </c>
      <c r="F19" s="864">
        <v>82028454.668843776</v>
      </c>
      <c r="G19" s="864">
        <v>112715529.84332</v>
      </c>
      <c r="H19" s="864">
        <v>104096132.55902585</v>
      </c>
      <c r="I19" s="864">
        <v>59561652.249217242</v>
      </c>
      <c r="J19" s="864">
        <v>62930067.91201254</v>
      </c>
      <c r="K19" s="864">
        <v>127616459.91505076</v>
      </c>
      <c r="L19" s="864">
        <v>100406240.7503726</v>
      </c>
      <c r="M19" s="865"/>
      <c r="N19" s="866"/>
    </row>
    <row r="20" spans="1:15" ht="12.75" x14ac:dyDescent="0.2">
      <c r="A20" s="863" t="s">
        <v>795</v>
      </c>
      <c r="B20" s="864">
        <v>25080961.37678</v>
      </c>
      <c r="C20" s="864">
        <v>18823803.045808606</v>
      </c>
      <c r="D20" s="864">
        <v>19655540.425577022</v>
      </c>
      <c r="E20" s="864">
        <v>16388556.836441996</v>
      </c>
      <c r="F20" s="864">
        <v>15854103.314053014</v>
      </c>
      <c r="G20" s="864">
        <v>18399498.831899997</v>
      </c>
      <c r="H20" s="864">
        <v>18128058.36859753</v>
      </c>
      <c r="I20" s="864">
        <v>18306277.375074893</v>
      </c>
      <c r="J20" s="864">
        <v>18017005.49448806</v>
      </c>
      <c r="K20" s="864">
        <v>23584638.910057444</v>
      </c>
      <c r="L20" s="864">
        <v>24143101.280527897</v>
      </c>
      <c r="M20" s="865"/>
      <c r="N20" s="866"/>
      <c r="O20" s="867"/>
    </row>
    <row r="21" spans="1:15" ht="12.75" x14ac:dyDescent="0.2">
      <c r="A21" s="863" t="s">
        <v>796</v>
      </c>
      <c r="B21" s="864">
        <v>5120161.9310600003</v>
      </c>
      <c r="C21" s="864">
        <v>4676927.0866599996</v>
      </c>
      <c r="D21" s="864">
        <v>5706551.4531299993</v>
      </c>
      <c r="E21" s="864">
        <v>7269178.1679999996</v>
      </c>
      <c r="F21" s="864">
        <v>6547623.2617000006</v>
      </c>
      <c r="G21" s="864">
        <v>6231787.3898499999</v>
      </c>
      <c r="H21" s="864">
        <v>6008574.417040281</v>
      </c>
      <c r="I21" s="864">
        <v>7885246.3756776359</v>
      </c>
      <c r="J21" s="864">
        <v>7656701.8052467592</v>
      </c>
      <c r="K21" s="864">
        <v>9002161.7391905803</v>
      </c>
      <c r="L21" s="864">
        <v>7749860.013903439</v>
      </c>
      <c r="M21" s="865"/>
      <c r="N21" s="866"/>
    </row>
    <row r="22" spans="1:15" ht="12.75" x14ac:dyDescent="0.2">
      <c r="A22" s="863" t="s">
        <v>797</v>
      </c>
      <c r="B22" s="864">
        <v>5101855.5091999993</v>
      </c>
      <c r="C22" s="864">
        <v>4767549.1018721825</v>
      </c>
      <c r="D22" s="864">
        <v>6468618.9094042946</v>
      </c>
      <c r="E22" s="864">
        <v>5593184.9084286857</v>
      </c>
      <c r="F22" s="864">
        <v>11316086.427496459</v>
      </c>
      <c r="G22" s="864">
        <v>23651260.214620002</v>
      </c>
      <c r="H22" s="864">
        <v>15465473.703236479</v>
      </c>
      <c r="I22" s="864">
        <v>9080756.4072104357</v>
      </c>
      <c r="J22" s="864">
        <v>7019351.0208925996</v>
      </c>
      <c r="K22" s="864">
        <v>7277520.4297423838</v>
      </c>
      <c r="L22" s="864">
        <v>7332672.8198962379</v>
      </c>
      <c r="M22" s="865"/>
      <c r="N22" s="866"/>
    </row>
    <row r="23" spans="1:15" ht="12.75" x14ac:dyDescent="0.2">
      <c r="A23" s="863" t="s">
        <v>798</v>
      </c>
      <c r="B23" s="864">
        <v>1739908.2035400001</v>
      </c>
      <c r="C23" s="864">
        <v>2163056.9435000001</v>
      </c>
      <c r="D23" s="864">
        <v>2888668.4778900002</v>
      </c>
      <c r="E23" s="864">
        <v>3061429.7208000002</v>
      </c>
      <c r="F23" s="864">
        <v>2926337.6958999997</v>
      </c>
      <c r="G23" s="864">
        <v>2482483.5123299998</v>
      </c>
      <c r="H23" s="864">
        <v>2314067.4608615283</v>
      </c>
      <c r="I23" s="864">
        <v>2725409.8561216169</v>
      </c>
      <c r="J23" s="864">
        <v>5179396.3332794718</v>
      </c>
      <c r="K23" s="864">
        <v>5127761.8147025798</v>
      </c>
      <c r="L23" s="864">
        <v>5308457.2007758338</v>
      </c>
      <c r="M23" s="865"/>
      <c r="N23" s="866"/>
    </row>
    <row r="24" spans="1:15" ht="12.75" x14ac:dyDescent="0.2">
      <c r="A24" s="863" t="s">
        <v>799</v>
      </c>
      <c r="B24" s="864">
        <v>1582059.84188</v>
      </c>
      <c r="C24" s="864">
        <v>3230498.1827600002</v>
      </c>
      <c r="D24" s="864">
        <v>2157369.8041699999</v>
      </c>
      <c r="E24" s="864">
        <v>2614534.5551999998</v>
      </c>
      <c r="F24" s="864">
        <v>2459545.6821000003</v>
      </c>
      <c r="G24" s="864">
        <v>2294806.98325</v>
      </c>
      <c r="H24" s="864">
        <v>2818617.4189774888</v>
      </c>
      <c r="I24" s="864">
        <v>2574450.5375817707</v>
      </c>
      <c r="J24" s="864">
        <v>3050984.6852615234</v>
      </c>
      <c r="K24" s="864">
        <v>3428563.6587596955</v>
      </c>
      <c r="L24" s="864">
        <v>3240533.0857552108</v>
      </c>
      <c r="M24" s="865"/>
      <c r="N24" s="866"/>
    </row>
    <row r="25" spans="1:15" ht="12" customHeight="1" x14ac:dyDescent="0.2">
      <c r="A25" s="863" t="s">
        <v>800</v>
      </c>
      <c r="B25" s="864">
        <v>1825853.2729200001</v>
      </c>
      <c r="C25" s="864">
        <v>2061249.4139799997</v>
      </c>
      <c r="D25" s="864">
        <v>2232926.1892499998</v>
      </c>
      <c r="E25" s="864">
        <v>1601235.8291999998</v>
      </c>
      <c r="F25" s="864">
        <v>1953421.1561500002</v>
      </c>
      <c r="G25" s="864">
        <v>1974469.6207799998</v>
      </c>
      <c r="H25" s="864">
        <v>3326573.2081514923</v>
      </c>
      <c r="I25" s="864">
        <v>3236894.3039723476</v>
      </c>
      <c r="J25" s="864">
        <v>4304223.9769679606</v>
      </c>
      <c r="K25" s="864">
        <v>2660652.1127726398</v>
      </c>
      <c r="L25" s="864">
        <v>1567199.6654177562</v>
      </c>
      <c r="M25" s="865"/>
      <c r="N25" s="866"/>
      <c r="O25" s="867"/>
    </row>
    <row r="26" spans="1:15" ht="12.75" x14ac:dyDescent="0.2">
      <c r="A26" s="863" t="s">
        <v>803</v>
      </c>
      <c r="B26" s="864">
        <v>37294.849779999997</v>
      </c>
      <c r="C26" s="864">
        <v>42032.8125</v>
      </c>
      <c r="D26" s="864">
        <v>42339.869109999992</v>
      </c>
      <c r="E26" s="864">
        <v>21522.379199999999</v>
      </c>
      <c r="F26" s="864">
        <v>11714.80695</v>
      </c>
      <c r="G26" s="864">
        <v>4561.6499999999996</v>
      </c>
      <c r="H26" s="864">
        <v>98514.900000000009</v>
      </c>
      <c r="I26" s="864">
        <v>152382.32651863317</v>
      </c>
      <c r="J26" s="864">
        <v>437429.05606000003</v>
      </c>
      <c r="K26" s="864">
        <v>348567.93099999998</v>
      </c>
      <c r="L26" s="864">
        <v>287994.33574000001</v>
      </c>
      <c r="M26" s="865"/>
      <c r="N26" s="866"/>
    </row>
    <row r="27" spans="1:15" ht="12.75" x14ac:dyDescent="0.2">
      <c r="A27" s="863" t="s">
        <v>802</v>
      </c>
      <c r="B27" s="864">
        <v>17994.093239999998</v>
      </c>
      <c r="C27" s="864">
        <v>17684.075229999999</v>
      </c>
      <c r="D27" s="864">
        <v>48702.754459999996</v>
      </c>
      <c r="E27" s="864">
        <v>34813.195199999995</v>
      </c>
      <c r="F27" s="864">
        <v>24902.6855</v>
      </c>
      <c r="G27" s="864">
        <v>31659.407620000002</v>
      </c>
      <c r="H27" s="864">
        <v>46212.574770132938</v>
      </c>
      <c r="I27" s="864">
        <v>66382.008094191769</v>
      </c>
      <c r="J27" s="864">
        <v>59627.639649930774</v>
      </c>
      <c r="K27" s="864">
        <v>180435.3183192843</v>
      </c>
      <c r="L27" s="864">
        <v>253521.91727458296</v>
      </c>
      <c r="M27" s="865"/>
      <c r="N27" s="866"/>
    </row>
    <row r="28" spans="1:15" ht="12.75" x14ac:dyDescent="0.2">
      <c r="A28" s="863" t="s">
        <v>801</v>
      </c>
      <c r="B28" s="864">
        <v>414056.74178000004</v>
      </c>
      <c r="C28" s="864">
        <v>495197.70292999997</v>
      </c>
      <c r="D28" s="864">
        <v>498347.86392999993</v>
      </c>
      <c r="E28" s="864">
        <v>108743.87999999999</v>
      </c>
      <c r="F28" s="864">
        <v>138607.74124999999</v>
      </c>
      <c r="G28" s="864">
        <v>51698.7</v>
      </c>
      <c r="H28" s="864">
        <v>796532.59656573122</v>
      </c>
      <c r="I28" s="864">
        <v>269871.92775999999</v>
      </c>
      <c r="J28" s="864">
        <v>310226.00983628561</v>
      </c>
      <c r="K28" s="864">
        <v>121680.14303237597</v>
      </c>
      <c r="L28" s="864">
        <v>173453.22708179191</v>
      </c>
      <c r="M28" s="865"/>
      <c r="N28" s="866"/>
    </row>
    <row r="29" spans="1:15" ht="12.75" x14ac:dyDescent="0.2">
      <c r="A29" s="863" t="s">
        <v>804</v>
      </c>
      <c r="B29" s="864">
        <v>55096.25740000001</v>
      </c>
      <c r="C29" s="864">
        <v>60063.865330000001</v>
      </c>
      <c r="D29" s="864">
        <v>57491.882610000001</v>
      </c>
      <c r="E29" s="864">
        <v>70308</v>
      </c>
      <c r="F29" s="864">
        <v>130993.5</v>
      </c>
      <c r="G29" s="864">
        <v>70696.3</v>
      </c>
      <c r="H29" s="864">
        <v>85879.494999999995</v>
      </c>
      <c r="I29" s="864">
        <v>127894.05298755187</v>
      </c>
      <c r="J29" s="864">
        <v>162967.48003844672</v>
      </c>
      <c r="K29" s="864">
        <v>181533.05207262436</v>
      </c>
      <c r="L29" s="864">
        <v>117200.64311980405</v>
      </c>
      <c r="M29" s="865"/>
      <c r="N29" s="866"/>
    </row>
    <row r="30" spans="1:15" ht="12.75" x14ac:dyDescent="0.2">
      <c r="A30" s="868"/>
      <c r="B30" s="868"/>
      <c r="C30" s="868"/>
      <c r="D30" s="868"/>
      <c r="E30" s="868"/>
      <c r="F30" s="868"/>
      <c r="G30" s="868"/>
      <c r="H30" s="868"/>
      <c r="I30" s="868"/>
      <c r="J30" s="868"/>
      <c r="K30" s="868"/>
      <c r="L30" s="868"/>
      <c r="M30" s="865"/>
    </row>
    <row r="31" spans="1:15" ht="12.75" x14ac:dyDescent="0.2">
      <c r="A31" s="869" t="s">
        <v>0</v>
      </c>
      <c r="B31" s="426">
        <f>SUM(B5:B29)</f>
        <v>4570666044.2800388</v>
      </c>
      <c r="C31" s="426">
        <f t="shared" ref="C31:K31" si="0">SUM(C5:C29)</f>
        <v>3664689772.8172274</v>
      </c>
      <c r="D31" s="426">
        <f t="shared" si="0"/>
        <v>3116412354.8913984</v>
      </c>
      <c r="E31" s="426">
        <f t="shared" si="0"/>
        <v>2706222980.2799606</v>
      </c>
      <c r="F31" s="426">
        <f t="shared" si="0"/>
        <v>3401603287.9033079</v>
      </c>
      <c r="G31" s="426">
        <f t="shared" si="0"/>
        <v>4953502860.6004286</v>
      </c>
      <c r="H31" s="426">
        <f t="shared" si="0"/>
        <v>4761418323.2587938</v>
      </c>
      <c r="I31" s="426">
        <f t="shared" si="0"/>
        <v>4261104396.3223124</v>
      </c>
      <c r="J31" s="426">
        <f t="shared" si="0"/>
        <v>6842950707.135829</v>
      </c>
      <c r="K31" s="426">
        <f t="shared" si="0"/>
        <v>11124912184.573622</v>
      </c>
      <c r="L31" s="426">
        <f>SUM(L5:L29)</f>
        <v>7665427821.4210777</v>
      </c>
      <c r="M31" s="865"/>
    </row>
    <row r="32" spans="1:15" ht="12.75" x14ac:dyDescent="0.2">
      <c r="A32" s="870"/>
      <c r="B32" s="871"/>
      <c r="C32" s="871"/>
      <c r="D32" s="871"/>
      <c r="E32" s="871"/>
      <c r="F32" s="871"/>
      <c r="G32" s="871"/>
      <c r="H32" s="871"/>
      <c r="I32" s="872"/>
      <c r="J32" s="872"/>
      <c r="K32" s="872"/>
      <c r="L32" s="872"/>
    </row>
    <row r="33" spans="1:13" ht="82.5" customHeight="1" x14ac:dyDescent="0.2">
      <c r="A33" s="965" t="s">
        <v>847</v>
      </c>
      <c r="B33" s="965"/>
      <c r="C33" s="965"/>
      <c r="D33" s="965"/>
      <c r="E33" s="965"/>
      <c r="F33" s="965"/>
      <c r="G33" s="965"/>
      <c r="H33" s="965"/>
      <c r="I33" s="965"/>
      <c r="J33" s="965"/>
      <c r="K33" s="965"/>
      <c r="L33" s="868"/>
      <c r="M33" s="428"/>
    </row>
    <row r="34" spans="1:13" ht="12.75" x14ac:dyDescent="0.2">
      <c r="F34" s="873"/>
      <c r="G34" s="873"/>
      <c r="H34" s="873"/>
      <c r="I34" s="410"/>
      <c r="L34" s="426"/>
      <c r="M34" s="426"/>
    </row>
    <row r="35" spans="1:13" ht="12.75" x14ac:dyDescent="0.2">
      <c r="D35" s="874"/>
      <c r="F35" s="873"/>
      <c r="G35" s="873"/>
      <c r="H35" s="873"/>
      <c r="I35" s="410"/>
    </row>
    <row r="36" spans="1:13" ht="12.75" x14ac:dyDescent="0.2">
      <c r="F36" s="873"/>
      <c r="G36" s="873"/>
      <c r="H36" s="873"/>
      <c r="I36" s="610"/>
    </row>
    <row r="37" spans="1:13" ht="12.75" x14ac:dyDescent="0.2">
      <c r="F37" s="873"/>
      <c r="G37" s="873"/>
      <c r="H37" s="873"/>
      <c r="I37" s="410"/>
    </row>
    <row r="38" spans="1:13" ht="12.75" x14ac:dyDescent="0.2">
      <c r="F38" s="873"/>
      <c r="G38" s="873"/>
      <c r="H38" s="873"/>
      <c r="I38" s="410"/>
    </row>
    <row r="39" spans="1:13" ht="12.75" x14ac:dyDescent="0.2">
      <c r="F39" s="873"/>
      <c r="G39" s="873"/>
      <c r="H39" s="873"/>
      <c r="I39" s="410"/>
    </row>
    <row r="40" spans="1:13" ht="12.75" x14ac:dyDescent="0.2">
      <c r="F40" s="873"/>
      <c r="G40" s="873"/>
      <c r="H40" s="873"/>
      <c r="I40" s="410"/>
    </row>
    <row r="41" spans="1:13" ht="12.75" x14ac:dyDescent="0.2">
      <c r="F41" s="873"/>
      <c r="G41" s="873"/>
      <c r="H41" s="873"/>
      <c r="I41" s="410"/>
    </row>
    <row r="42" spans="1:13" ht="12.75" x14ac:dyDescent="0.2">
      <c r="B42" s="875"/>
      <c r="D42" s="875"/>
      <c r="F42" s="873"/>
      <c r="G42" s="873"/>
      <c r="H42" s="873"/>
      <c r="I42" s="410"/>
    </row>
    <row r="43" spans="1:13" x14ac:dyDescent="0.2">
      <c r="B43" s="875"/>
      <c r="D43" s="875"/>
    </row>
  </sheetData>
  <mergeCells count="2">
    <mergeCell ref="A2:F2"/>
    <mergeCell ref="A33:K33"/>
  </mergeCells>
  <printOptions horizontalCentered="1" verticalCentered="1"/>
  <pageMargins left="0" right="0" top="0" bottom="0" header="0.31496062992125984" footer="0.31496062992125984"/>
  <pageSetup paperSize="9" scale="6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C687-B251-4AAE-AA45-C6289A71F9D3}">
  <sheetPr>
    <tabColor rgb="FF92D050"/>
  </sheetPr>
  <dimension ref="A1:T91"/>
  <sheetViews>
    <sheetView showGridLines="0" view="pageBreakPreview" topLeftCell="A52" zoomScaleNormal="100" zoomScaleSheetLayoutView="100" workbookViewId="0">
      <selection activeCell="O72" sqref="O72"/>
    </sheetView>
  </sheetViews>
  <sheetFormatPr baseColWidth="10" defaultColWidth="11.5703125" defaultRowHeight="12" x14ac:dyDescent="0.2"/>
  <cols>
    <col min="1" max="1" width="20.7109375" style="3" customWidth="1"/>
    <col min="2" max="3" width="12.7109375" style="899" bestFit="1" customWidth="1"/>
    <col min="4" max="4" width="15.7109375" style="899" customWidth="1"/>
    <col min="5" max="6" width="12.28515625" style="899" customWidth="1"/>
    <col min="7" max="7" width="12.28515625" style="3" customWidth="1"/>
    <col min="8" max="8" width="12.28515625" style="876" customWidth="1"/>
    <col min="9" max="9" width="15.42578125" style="876" bestFit="1" customWidth="1"/>
    <col min="10" max="11" width="15.42578125" style="3" bestFit="1" customWidth="1"/>
    <col min="12" max="12" width="15.85546875" style="3" customWidth="1"/>
    <col min="13" max="13" width="2.28515625" style="3" customWidth="1"/>
    <col min="14" max="14" width="12.28515625" style="3" bestFit="1" customWidth="1"/>
    <col min="15" max="17" width="11.5703125" style="3"/>
    <col min="18" max="19" width="0" style="3" hidden="1" customWidth="1"/>
    <col min="20" max="16384" width="11.5703125" style="3"/>
  </cols>
  <sheetData>
    <row r="1" spans="1:16" ht="12.75" x14ac:dyDescent="0.2">
      <c r="A1" s="395" t="s">
        <v>805</v>
      </c>
      <c r="B1" s="410"/>
      <c r="C1" s="410"/>
      <c r="D1" s="410"/>
      <c r="E1" s="410"/>
      <c r="F1" s="410"/>
    </row>
    <row r="2" spans="1:16" ht="31.5" customHeight="1" x14ac:dyDescent="0.25">
      <c r="A2" s="964" t="s">
        <v>806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</row>
    <row r="3" spans="1:16" ht="12.75" x14ac:dyDescent="0.2">
      <c r="A3" s="428"/>
      <c r="B3" s="410"/>
      <c r="C3" s="410"/>
      <c r="D3" s="410"/>
      <c r="E3" s="410"/>
      <c r="F3" s="410"/>
      <c r="H3" s="877"/>
      <c r="I3" s="877"/>
      <c r="K3" s="415"/>
      <c r="L3" s="878"/>
    </row>
    <row r="4" spans="1:16" ht="13.5" thickBot="1" x14ac:dyDescent="0.25">
      <c r="A4" s="860" t="s">
        <v>778</v>
      </c>
      <c r="B4" s="861">
        <v>2013</v>
      </c>
      <c r="C4" s="861">
        <v>2014</v>
      </c>
      <c r="D4" s="861">
        <v>2015</v>
      </c>
      <c r="E4" s="861">
        <v>2016</v>
      </c>
      <c r="F4" s="861">
        <v>2017</v>
      </c>
      <c r="G4" s="861">
        <v>2018</v>
      </c>
      <c r="H4" s="861">
        <v>2019</v>
      </c>
      <c r="I4" s="861">
        <v>2020</v>
      </c>
      <c r="J4" s="861">
        <v>2021</v>
      </c>
      <c r="K4" s="861">
        <v>2022</v>
      </c>
      <c r="L4" s="861" t="s">
        <v>779</v>
      </c>
      <c r="M4" s="878"/>
      <c r="P4" s="879"/>
    </row>
    <row r="5" spans="1:16" ht="13.5" thickBot="1" x14ac:dyDescent="0.25">
      <c r="A5" s="880" t="s">
        <v>807</v>
      </c>
      <c r="B5" s="881">
        <f t="shared" ref="B5:L5" si="0">SUM(B6:B30)</f>
        <v>3896354895.1400003</v>
      </c>
      <c r="C5" s="881">
        <f t="shared" si="0"/>
        <v>3007558571.5399995</v>
      </c>
      <c r="D5" s="881">
        <f t="shared" si="0"/>
        <v>2349928988.789999</v>
      </c>
      <c r="E5" s="881">
        <f t="shared" si="0"/>
        <v>1539174853.1900001</v>
      </c>
      <c r="F5" s="881">
        <f t="shared" si="0"/>
        <v>1890777102.5600004</v>
      </c>
      <c r="G5" s="881">
        <f t="shared" si="0"/>
        <v>3185578835.4300003</v>
      </c>
      <c r="H5" s="881">
        <f t="shared" si="0"/>
        <v>2927116454.2500005</v>
      </c>
      <c r="I5" s="881">
        <f t="shared" si="0"/>
        <v>2648430124.3700008</v>
      </c>
      <c r="J5" s="881">
        <f>SUM(J6:J30)</f>
        <v>2981711958.4000006</v>
      </c>
      <c r="K5" s="881">
        <f t="shared" si="0"/>
        <v>7875150511.4099979</v>
      </c>
      <c r="L5" s="881">
        <f t="shared" si="0"/>
        <v>5253597349.9700003</v>
      </c>
      <c r="M5" s="864"/>
      <c r="P5" s="879"/>
    </row>
    <row r="6" spans="1:16" ht="12.75" x14ac:dyDescent="0.2">
      <c r="A6" s="873" t="s">
        <v>780</v>
      </c>
      <c r="B6" s="410">
        <v>1003366246.96</v>
      </c>
      <c r="C6" s="410">
        <v>731629442.54999995</v>
      </c>
      <c r="D6" s="410">
        <v>415256250.88999999</v>
      </c>
      <c r="E6" s="410">
        <v>313663812.89999998</v>
      </c>
      <c r="F6" s="410">
        <v>494474963.68000001</v>
      </c>
      <c r="G6" s="410">
        <v>1085384780.1799998</v>
      </c>
      <c r="H6" s="410">
        <v>1031284773.38</v>
      </c>
      <c r="I6" s="864">
        <v>762972221.68000007</v>
      </c>
      <c r="J6" s="864">
        <v>848977061.24000001</v>
      </c>
      <c r="K6" s="864">
        <v>2086366169.0300002</v>
      </c>
      <c r="L6" s="410">
        <v>1405742153.3800001</v>
      </c>
      <c r="M6" s="882"/>
      <c r="N6" s="867"/>
      <c r="P6" s="879"/>
    </row>
    <row r="7" spans="1:16" ht="12.75" x14ac:dyDescent="0.2">
      <c r="A7" s="873" t="s">
        <v>781</v>
      </c>
      <c r="B7" s="410">
        <v>445771506.77000004</v>
      </c>
      <c r="C7" s="410">
        <v>383204568.28999996</v>
      </c>
      <c r="D7" s="410">
        <v>356823875.94999999</v>
      </c>
      <c r="E7" s="410">
        <v>21985207.27</v>
      </c>
      <c r="F7" s="410">
        <v>258608519.87</v>
      </c>
      <c r="G7" s="410">
        <v>531759344.56</v>
      </c>
      <c r="H7" s="410">
        <v>409620300.06999999</v>
      </c>
      <c r="I7" s="864">
        <v>248719168.84999999</v>
      </c>
      <c r="J7" s="864">
        <v>215808290.16999999</v>
      </c>
      <c r="K7" s="864">
        <v>1118649480.3899999</v>
      </c>
      <c r="L7" s="410">
        <v>858603333.44000006</v>
      </c>
      <c r="M7" s="882"/>
      <c r="N7" s="867"/>
      <c r="P7" s="879"/>
    </row>
    <row r="8" spans="1:16" ht="12.75" x14ac:dyDescent="0.2">
      <c r="A8" s="873" t="s">
        <v>782</v>
      </c>
      <c r="B8" s="410">
        <v>185986109.46000001</v>
      </c>
      <c r="C8" s="410">
        <v>234651200.10999998</v>
      </c>
      <c r="D8" s="410">
        <v>126136074.55</v>
      </c>
      <c r="E8" s="410">
        <v>56638874.040000007</v>
      </c>
      <c r="F8" s="410">
        <v>93245662.599999994</v>
      </c>
      <c r="G8" s="410">
        <v>166903539.21000001</v>
      </c>
      <c r="H8" s="410">
        <v>99776063.209999993</v>
      </c>
      <c r="I8" s="410">
        <v>177605902.91</v>
      </c>
      <c r="J8" s="864">
        <v>260483616.35999998</v>
      </c>
      <c r="K8" s="864">
        <v>827667762.97000003</v>
      </c>
      <c r="L8" s="410">
        <v>707485634.02999997</v>
      </c>
      <c r="M8" s="882"/>
      <c r="N8" s="867"/>
      <c r="P8" s="879"/>
    </row>
    <row r="9" spans="1:16" ht="12.75" x14ac:dyDescent="0.2">
      <c r="A9" s="873" t="s">
        <v>784</v>
      </c>
      <c r="B9" s="410">
        <v>251918679.81</v>
      </c>
      <c r="C9" s="410">
        <v>226801556.28999999</v>
      </c>
      <c r="D9" s="410">
        <v>205679752.31</v>
      </c>
      <c r="E9" s="410">
        <v>177659542.19</v>
      </c>
      <c r="F9" s="410">
        <v>94715680.090000004</v>
      </c>
      <c r="G9" s="410">
        <v>166692977.56</v>
      </c>
      <c r="H9" s="410">
        <v>219003987.89000002</v>
      </c>
      <c r="I9" s="410">
        <v>341034251.15999997</v>
      </c>
      <c r="J9" s="410">
        <v>387924184.31999999</v>
      </c>
      <c r="K9" s="864">
        <v>840677621.75999999</v>
      </c>
      <c r="L9" s="410">
        <v>437310674.51999998</v>
      </c>
      <c r="M9" s="882"/>
      <c r="N9" s="867"/>
      <c r="P9" s="879"/>
    </row>
    <row r="10" spans="1:16" ht="12.75" x14ac:dyDescent="0.2">
      <c r="A10" s="873" t="s">
        <v>783</v>
      </c>
      <c r="B10" s="410">
        <v>297492036.81999999</v>
      </c>
      <c r="C10" s="410">
        <v>249401909.13</v>
      </c>
      <c r="D10" s="410">
        <v>233544864.59999999</v>
      </c>
      <c r="E10" s="410">
        <v>189395284.74000001</v>
      </c>
      <c r="F10" s="410">
        <v>87391273.040000007</v>
      </c>
      <c r="G10" s="410">
        <v>162314150.38</v>
      </c>
      <c r="H10" s="410">
        <v>193952100.26999998</v>
      </c>
      <c r="I10" s="410">
        <v>179542675.66</v>
      </c>
      <c r="J10" s="864">
        <v>244039268.53999999</v>
      </c>
      <c r="K10" s="864">
        <v>573944871.75</v>
      </c>
      <c r="L10" s="410">
        <v>282174535.94999999</v>
      </c>
      <c r="M10" s="882"/>
      <c r="N10" s="867"/>
      <c r="P10" s="879"/>
    </row>
    <row r="11" spans="1:16" ht="12.75" x14ac:dyDescent="0.2">
      <c r="A11" s="873" t="s">
        <v>786</v>
      </c>
      <c r="B11" s="410">
        <v>34983511.259999998</v>
      </c>
      <c r="C11" s="410">
        <v>100854933.39999999</v>
      </c>
      <c r="D11" s="410">
        <v>137066946.16</v>
      </c>
      <c r="E11" s="410">
        <v>49043314.479999997</v>
      </c>
      <c r="F11" s="410">
        <v>81305449.939999998</v>
      </c>
      <c r="G11" s="410">
        <v>211561342.28</v>
      </c>
      <c r="H11" s="410">
        <v>227958678.31</v>
      </c>
      <c r="I11" s="864">
        <v>221747391.53</v>
      </c>
      <c r="J11" s="864">
        <v>239167040.05000001</v>
      </c>
      <c r="K11" s="864">
        <v>519763813.03999996</v>
      </c>
      <c r="L11" s="410">
        <v>232575250.80000001</v>
      </c>
      <c r="M11" s="882"/>
      <c r="N11" s="867"/>
      <c r="P11" s="879"/>
    </row>
    <row r="12" spans="1:16" ht="12.75" x14ac:dyDescent="0.2">
      <c r="A12" s="873" t="s">
        <v>787</v>
      </c>
      <c r="B12" s="410">
        <v>545255309.13999999</v>
      </c>
      <c r="C12" s="410">
        <v>358192493.45999998</v>
      </c>
      <c r="D12" s="410">
        <v>288802646.45999998</v>
      </c>
      <c r="E12" s="410">
        <v>253360992.87</v>
      </c>
      <c r="F12" s="410">
        <v>254956497.04999998</v>
      </c>
      <c r="G12" s="410">
        <v>259096897.83000001</v>
      </c>
      <c r="H12" s="410">
        <v>223779154.97999999</v>
      </c>
      <c r="I12" s="410">
        <v>173015567.05000001</v>
      </c>
      <c r="J12" s="864">
        <v>208172795.79999998</v>
      </c>
      <c r="K12" s="864">
        <v>300867695.25999999</v>
      </c>
      <c r="L12" s="410">
        <v>227526375.13</v>
      </c>
      <c r="M12" s="882"/>
      <c r="N12" s="867"/>
      <c r="P12" s="879"/>
    </row>
    <row r="13" spans="1:16" ht="12.75" x14ac:dyDescent="0.2">
      <c r="A13" s="873" t="s">
        <v>788</v>
      </c>
      <c r="B13" s="410">
        <v>218491749.28</v>
      </c>
      <c r="C13" s="410">
        <v>177457561.19999999</v>
      </c>
      <c r="D13" s="410">
        <v>136941189.25</v>
      </c>
      <c r="E13" s="410">
        <v>87174903.689999998</v>
      </c>
      <c r="F13" s="410">
        <v>91418285.570000008</v>
      </c>
      <c r="G13" s="410">
        <v>91765736.769999996</v>
      </c>
      <c r="H13" s="410">
        <v>67626909.479999989</v>
      </c>
      <c r="I13" s="410">
        <v>104601597.10000001</v>
      </c>
      <c r="J13" s="864">
        <v>78994142.25</v>
      </c>
      <c r="K13" s="864">
        <v>293937779.37</v>
      </c>
      <c r="L13" s="410">
        <v>220979712.68000001</v>
      </c>
      <c r="M13" s="882"/>
      <c r="N13" s="867"/>
      <c r="P13" s="879"/>
    </row>
    <row r="14" spans="1:16" ht="12.75" x14ac:dyDescent="0.2">
      <c r="A14" s="873" t="s">
        <v>789</v>
      </c>
      <c r="B14" s="410">
        <v>63627363.269999996</v>
      </c>
      <c r="C14" s="410">
        <v>32192362.059999999</v>
      </c>
      <c r="D14" s="410">
        <v>15536481.15</v>
      </c>
      <c r="E14" s="410">
        <v>25434253.299999997</v>
      </c>
      <c r="F14" s="410">
        <v>62385858.5</v>
      </c>
      <c r="G14" s="410">
        <v>138938998.34999999</v>
      </c>
      <c r="H14" s="410">
        <v>106827611.59</v>
      </c>
      <c r="I14" s="410">
        <v>34468898.82</v>
      </c>
      <c r="J14" s="864">
        <v>53934215.049999997</v>
      </c>
      <c r="K14" s="864">
        <v>306762241.19</v>
      </c>
      <c r="L14" s="410">
        <v>209960498.38</v>
      </c>
      <c r="M14" s="882"/>
      <c r="N14" s="867"/>
      <c r="P14" s="879"/>
    </row>
    <row r="15" spans="1:16" ht="12.75" x14ac:dyDescent="0.2">
      <c r="A15" s="873" t="s">
        <v>790</v>
      </c>
      <c r="B15" s="410">
        <v>607648730.89999998</v>
      </c>
      <c r="C15" s="410">
        <v>380280803.22000003</v>
      </c>
      <c r="D15" s="410">
        <v>299686816.41999996</v>
      </c>
      <c r="E15" s="410">
        <v>259240025.05000001</v>
      </c>
      <c r="F15" s="410">
        <v>213290981.33000001</v>
      </c>
      <c r="G15" s="410">
        <v>137435110.44999999</v>
      </c>
      <c r="H15" s="410">
        <v>129640244.66</v>
      </c>
      <c r="I15" s="410">
        <v>219039733.00999999</v>
      </c>
      <c r="J15" s="864">
        <v>274907427.99000001</v>
      </c>
      <c r="K15" s="864">
        <v>299908188.65999997</v>
      </c>
      <c r="L15" s="410">
        <v>168617298.00999999</v>
      </c>
      <c r="M15" s="882"/>
      <c r="N15" s="867"/>
      <c r="P15" s="879"/>
    </row>
    <row r="16" spans="1:16" ht="12.75" x14ac:dyDescent="0.2">
      <c r="A16" s="873" t="s">
        <v>792</v>
      </c>
      <c r="B16" s="410">
        <v>6206028.790000001</v>
      </c>
      <c r="C16" s="410">
        <v>4140435.82</v>
      </c>
      <c r="D16" s="410">
        <v>1851.9</v>
      </c>
      <c r="E16" s="410">
        <v>31623008.73</v>
      </c>
      <c r="F16" s="410">
        <v>5204824.2</v>
      </c>
      <c r="G16" s="410">
        <v>697580.33000000007</v>
      </c>
      <c r="H16" s="410">
        <v>818638.28</v>
      </c>
      <c r="I16" s="410">
        <v>6200096.8000000007</v>
      </c>
      <c r="J16" s="864">
        <v>5767676.9800000004</v>
      </c>
      <c r="K16" s="864">
        <v>30381196.900000002</v>
      </c>
      <c r="L16" s="410">
        <v>144050915.21000001</v>
      </c>
      <c r="M16" s="882"/>
      <c r="N16" s="867"/>
      <c r="P16" s="879"/>
    </row>
    <row r="17" spans="1:16" ht="12.75" x14ac:dyDescent="0.2">
      <c r="A17" s="873" t="s">
        <v>785</v>
      </c>
      <c r="B17" s="410">
        <v>11641850.82</v>
      </c>
      <c r="C17" s="410">
        <v>2259338.4299999997</v>
      </c>
      <c r="D17" s="410">
        <v>659.47</v>
      </c>
      <c r="E17" s="410">
        <v>3207066.32</v>
      </c>
      <c r="F17" s="410">
        <v>16469485.630000001</v>
      </c>
      <c r="G17" s="410">
        <v>11708222.23</v>
      </c>
      <c r="H17" s="410">
        <v>12646510.309999999</v>
      </c>
      <c r="I17" s="410">
        <v>17097515.369999997</v>
      </c>
      <c r="J17" s="864">
        <v>5899825.0999999996</v>
      </c>
      <c r="K17" s="864">
        <v>316473680.74000001</v>
      </c>
      <c r="L17" s="410">
        <v>119689152</v>
      </c>
      <c r="M17" s="882"/>
      <c r="N17" s="867"/>
      <c r="P17" s="879"/>
    </row>
    <row r="18" spans="1:16" ht="12.75" x14ac:dyDescent="0.2">
      <c r="A18" s="873" t="s">
        <v>791</v>
      </c>
      <c r="B18" s="410">
        <v>103733678.28</v>
      </c>
      <c r="C18" s="410">
        <v>53900588.590000004</v>
      </c>
      <c r="D18" s="410">
        <v>75878391.219999999</v>
      </c>
      <c r="E18" s="410">
        <v>41111915.07</v>
      </c>
      <c r="F18" s="410">
        <v>75575204.480000004</v>
      </c>
      <c r="G18" s="410">
        <v>101580341.20999999</v>
      </c>
      <c r="H18" s="410">
        <v>105260682.23999999</v>
      </c>
      <c r="I18" s="410">
        <v>71001110.250000015</v>
      </c>
      <c r="J18" s="864">
        <v>64887353.600000001</v>
      </c>
      <c r="K18" s="864">
        <v>156343275.24000001</v>
      </c>
      <c r="L18" s="410">
        <v>97063111.160000011</v>
      </c>
      <c r="M18" s="882"/>
      <c r="N18" s="867"/>
      <c r="P18" s="879"/>
    </row>
    <row r="19" spans="1:16" ht="12.75" x14ac:dyDescent="0.2">
      <c r="A19" s="873" t="s">
        <v>793</v>
      </c>
      <c r="B19" s="410">
        <v>16803539.789999999</v>
      </c>
      <c r="C19" s="410">
        <v>3308871.21</v>
      </c>
      <c r="D19" s="410">
        <v>9649463.5899999999</v>
      </c>
      <c r="E19" s="410">
        <v>15023096.52</v>
      </c>
      <c r="F19" s="410">
        <v>10813574.67</v>
      </c>
      <c r="G19" s="410">
        <v>32699667.59</v>
      </c>
      <c r="H19" s="410">
        <v>20710318.760000002</v>
      </c>
      <c r="I19" s="864">
        <v>54078141.359999999</v>
      </c>
      <c r="J19" s="864">
        <v>71708375.75</v>
      </c>
      <c r="K19" s="864">
        <v>122562005.59999999</v>
      </c>
      <c r="L19" s="410">
        <v>76054465.530000001</v>
      </c>
      <c r="M19" s="882"/>
      <c r="N19" s="867"/>
      <c r="P19" s="879"/>
    </row>
    <row r="20" spans="1:16" ht="12.75" x14ac:dyDescent="0.2">
      <c r="A20" s="873" t="s">
        <v>794</v>
      </c>
      <c r="B20" s="410">
        <v>90142507.200000003</v>
      </c>
      <c r="C20" s="410">
        <v>64108014.82</v>
      </c>
      <c r="D20" s="410">
        <v>45275011.489999995</v>
      </c>
      <c r="E20" s="410">
        <v>12959532.629999999</v>
      </c>
      <c r="F20" s="410">
        <v>44307510.899999999</v>
      </c>
      <c r="G20" s="410">
        <v>69258149.189999998</v>
      </c>
      <c r="H20" s="410">
        <v>65758505.040000007</v>
      </c>
      <c r="I20" s="410">
        <v>28264960.719999999</v>
      </c>
      <c r="J20" s="864">
        <v>13171974</v>
      </c>
      <c r="K20" s="864">
        <v>69778242.989999995</v>
      </c>
      <c r="L20" s="410">
        <v>54159557.520000003</v>
      </c>
      <c r="M20" s="882"/>
      <c r="N20" s="867"/>
      <c r="P20" s="879"/>
    </row>
    <row r="21" spans="1:16" ht="12.75" x14ac:dyDescent="0.2">
      <c r="A21" s="873" t="s">
        <v>795</v>
      </c>
      <c r="B21" s="410">
        <v>9866148.8900000006</v>
      </c>
      <c r="C21" s="410">
        <v>3403180.4899999998</v>
      </c>
      <c r="D21" s="410">
        <v>1919372.6</v>
      </c>
      <c r="E21" s="410">
        <v>95516.83</v>
      </c>
      <c r="F21" s="410">
        <v>980189.5</v>
      </c>
      <c r="G21" s="410">
        <v>2789100.56</v>
      </c>
      <c r="H21" s="410">
        <v>2264132.0499999998</v>
      </c>
      <c r="I21" s="410">
        <v>3445190.3499999996</v>
      </c>
      <c r="J21" s="864">
        <v>2202516.15</v>
      </c>
      <c r="K21" s="864">
        <v>4975895.87</v>
      </c>
      <c r="L21" s="410">
        <v>5854078.3899999997</v>
      </c>
      <c r="M21" s="882"/>
      <c r="N21" s="867"/>
      <c r="P21" s="879"/>
    </row>
    <row r="22" spans="1:16" ht="12.75" x14ac:dyDescent="0.2">
      <c r="A22" s="873" t="s">
        <v>796</v>
      </c>
      <c r="B22" s="410">
        <v>1670990.4700000002</v>
      </c>
      <c r="C22" s="410">
        <v>789063.23</v>
      </c>
      <c r="D22" s="410">
        <v>99562.389999999985</v>
      </c>
      <c r="E22" s="410">
        <v>582873.76</v>
      </c>
      <c r="F22" s="410">
        <v>884570.42999999993</v>
      </c>
      <c r="G22" s="410">
        <v>1462575.0499999998</v>
      </c>
      <c r="H22" s="410">
        <v>1546136.0499999998</v>
      </c>
      <c r="I22" s="410">
        <v>2197856.73</v>
      </c>
      <c r="J22" s="864">
        <v>3792919.78</v>
      </c>
      <c r="K22" s="864">
        <v>4454728.49</v>
      </c>
      <c r="L22" s="410">
        <v>4016114.62</v>
      </c>
      <c r="M22" s="882"/>
      <c r="N22" s="867"/>
    </row>
    <row r="23" spans="1:16" ht="12.75" x14ac:dyDescent="0.2">
      <c r="A23" s="873" t="s">
        <v>799</v>
      </c>
      <c r="B23" s="410">
        <v>554779.19999999995</v>
      </c>
      <c r="C23" s="410">
        <v>853012.37</v>
      </c>
      <c r="D23" s="410">
        <v>806841.22</v>
      </c>
      <c r="E23" s="410">
        <v>943407.78</v>
      </c>
      <c r="F23" s="410">
        <v>1055998.03</v>
      </c>
      <c r="G23" s="410">
        <v>1077439.94</v>
      </c>
      <c r="H23" s="410">
        <v>1062264.6599999999</v>
      </c>
      <c r="I23" s="410">
        <v>999648.52</v>
      </c>
      <c r="J23" s="864">
        <v>657888.72</v>
      </c>
      <c r="K23" s="864">
        <v>1438632.1600000001</v>
      </c>
      <c r="L23" s="410">
        <v>1471791.25</v>
      </c>
      <c r="M23" s="882"/>
      <c r="N23" s="867"/>
    </row>
    <row r="24" spans="1:16" ht="12.75" x14ac:dyDescent="0.2">
      <c r="A24" s="873" t="s">
        <v>802</v>
      </c>
      <c r="B24" s="410">
        <v>477.55</v>
      </c>
      <c r="C24" s="410">
        <v>2637.24</v>
      </c>
      <c r="D24" s="410">
        <v>15468.939999999999</v>
      </c>
      <c r="E24" s="410">
        <v>5134.92</v>
      </c>
      <c r="F24" s="410">
        <v>8256.16</v>
      </c>
      <c r="G24" s="410">
        <v>2401.39</v>
      </c>
      <c r="H24" s="410">
        <v>4502.2299999999996</v>
      </c>
      <c r="I24" s="864">
        <v>10984.09</v>
      </c>
      <c r="J24" s="864">
        <v>40343.879999999997</v>
      </c>
      <c r="K24" s="864">
        <v>166297.10999999999</v>
      </c>
      <c r="L24" s="410">
        <v>242359.6</v>
      </c>
      <c r="M24" s="882"/>
      <c r="N24" s="867"/>
    </row>
    <row r="25" spans="1:16" ht="12.75" x14ac:dyDescent="0.2">
      <c r="A25" s="873" t="s">
        <v>798</v>
      </c>
      <c r="B25" s="410">
        <v>95383.06</v>
      </c>
      <c r="C25" s="410">
        <v>1078.8699999999999</v>
      </c>
      <c r="D25" s="410">
        <v>1429.08</v>
      </c>
      <c r="E25" s="410">
        <v>4315.1399999999994</v>
      </c>
      <c r="F25" s="410">
        <v>6720.92</v>
      </c>
      <c r="G25" s="410">
        <v>5439.07</v>
      </c>
      <c r="H25" s="410">
        <v>2607.8199999999997</v>
      </c>
      <c r="I25" s="410">
        <v>1950.37</v>
      </c>
      <c r="J25" s="864">
        <v>10425.67</v>
      </c>
      <c r="K25" s="864">
        <v>20996.690000000002</v>
      </c>
      <c r="L25" s="410">
        <v>15132.73</v>
      </c>
      <c r="M25" s="882"/>
      <c r="N25" s="867"/>
    </row>
    <row r="26" spans="1:16" ht="12.75" x14ac:dyDescent="0.2">
      <c r="A26" s="873" t="s">
        <v>797</v>
      </c>
      <c r="B26" s="410">
        <v>1098254.94</v>
      </c>
      <c r="C26" s="410">
        <v>125513.64</v>
      </c>
      <c r="D26" s="410">
        <v>805950.03</v>
      </c>
      <c r="E26" s="410">
        <v>22759.97</v>
      </c>
      <c r="F26" s="410">
        <v>3631134.7199999997</v>
      </c>
      <c r="G26" s="410">
        <v>12422326.800000001</v>
      </c>
      <c r="H26" s="410">
        <v>7546069.5999999996</v>
      </c>
      <c r="I26" s="410">
        <v>2381333.91</v>
      </c>
      <c r="J26" s="864">
        <v>1161645</v>
      </c>
      <c r="K26" s="864">
        <v>4263.3999999999996</v>
      </c>
      <c r="L26" s="410">
        <v>3831.15</v>
      </c>
      <c r="M26" s="882"/>
      <c r="N26" s="867"/>
    </row>
    <row r="27" spans="1:16" ht="12.75" x14ac:dyDescent="0.2">
      <c r="A27" s="873" t="s">
        <v>800</v>
      </c>
      <c r="B27" s="410">
        <v>12.48</v>
      </c>
      <c r="C27" s="410">
        <v>7.12</v>
      </c>
      <c r="D27" s="410">
        <v>89.12</v>
      </c>
      <c r="E27" s="410">
        <v>14.989999999999998</v>
      </c>
      <c r="F27" s="410">
        <v>0</v>
      </c>
      <c r="G27" s="410">
        <v>0</v>
      </c>
      <c r="H27" s="410">
        <v>6.9499999999999993</v>
      </c>
      <c r="I27" s="410">
        <v>2053.8000000000002</v>
      </c>
      <c r="J27" s="864">
        <v>66.23</v>
      </c>
      <c r="K27" s="864">
        <v>445.46000000000004</v>
      </c>
      <c r="L27" s="410">
        <v>561.71</v>
      </c>
      <c r="M27" s="882"/>
      <c r="N27" s="867"/>
    </row>
    <row r="28" spans="1:16" ht="12.75" x14ac:dyDescent="0.2">
      <c r="A28" s="873" t="s">
        <v>801</v>
      </c>
      <c r="B28" s="410">
        <v>0</v>
      </c>
      <c r="C28" s="410">
        <v>0</v>
      </c>
      <c r="D28" s="410">
        <v>0</v>
      </c>
      <c r="E28" s="410">
        <v>0</v>
      </c>
      <c r="F28" s="410">
        <v>0</v>
      </c>
      <c r="G28" s="410">
        <v>0</v>
      </c>
      <c r="H28" s="410">
        <v>0</v>
      </c>
      <c r="I28" s="410">
        <v>554.11</v>
      </c>
      <c r="J28" s="864">
        <v>534.77</v>
      </c>
      <c r="K28" s="864">
        <v>496.5</v>
      </c>
      <c r="L28" s="410">
        <v>449.83000000000004</v>
      </c>
      <c r="M28" s="882"/>
      <c r="N28" s="867"/>
    </row>
    <row r="29" spans="1:16" ht="12.75" x14ac:dyDescent="0.2">
      <c r="A29" s="873" t="s">
        <v>803</v>
      </c>
      <c r="B29" s="410">
        <v>0</v>
      </c>
      <c r="C29" s="410">
        <v>0</v>
      </c>
      <c r="D29" s="410">
        <v>0</v>
      </c>
      <c r="E29" s="410">
        <v>0</v>
      </c>
      <c r="F29" s="410">
        <v>0</v>
      </c>
      <c r="G29" s="410">
        <v>0</v>
      </c>
      <c r="H29" s="410">
        <v>0</v>
      </c>
      <c r="I29" s="410">
        <v>204.17</v>
      </c>
      <c r="J29" s="410">
        <v>0</v>
      </c>
      <c r="K29" s="864">
        <v>323.17</v>
      </c>
      <c r="L29" s="410">
        <v>343.12</v>
      </c>
      <c r="M29" s="882"/>
      <c r="N29" s="867"/>
    </row>
    <row r="30" spans="1:16" ht="13.5" thickBot="1" x14ac:dyDescent="0.25">
      <c r="A30" s="873" t="s">
        <v>804</v>
      </c>
      <c r="B30" s="410">
        <v>0</v>
      </c>
      <c r="C30" s="410">
        <v>0</v>
      </c>
      <c r="D30" s="410">
        <v>0</v>
      </c>
      <c r="E30" s="410">
        <v>0</v>
      </c>
      <c r="F30" s="410">
        <v>46461.25</v>
      </c>
      <c r="G30" s="410">
        <v>22714.5</v>
      </c>
      <c r="H30" s="410">
        <v>26256.42</v>
      </c>
      <c r="I30" s="410">
        <v>1116.05</v>
      </c>
      <c r="J30" s="410">
        <v>2371</v>
      </c>
      <c r="K30" s="864">
        <v>4407.67</v>
      </c>
      <c r="L30" s="410">
        <v>19.829999999999998</v>
      </c>
      <c r="M30" s="882"/>
      <c r="N30" s="867"/>
    </row>
    <row r="31" spans="1:16" ht="13.5" thickBot="1" x14ac:dyDescent="0.25">
      <c r="A31" s="883" t="s">
        <v>808</v>
      </c>
      <c r="B31" s="881">
        <f>+SUM(B32:B56)</f>
        <v>501872331.68000001</v>
      </c>
      <c r="C31" s="881">
        <f t="shared" ref="C31:L31" si="1">+SUM(C32:C56)</f>
        <v>463324394.82999998</v>
      </c>
      <c r="D31" s="881">
        <f t="shared" si="1"/>
        <v>553777398.73000014</v>
      </c>
      <c r="E31" s="881">
        <f t="shared" si="1"/>
        <v>921294433.60999978</v>
      </c>
      <c r="F31" s="881">
        <f t="shared" si="1"/>
        <v>1294129001.8199995</v>
      </c>
      <c r="G31" s="881">
        <f t="shared" si="1"/>
        <v>1551829060.0399992</v>
      </c>
      <c r="H31" s="881">
        <f t="shared" si="1"/>
        <v>1595669572.1800003</v>
      </c>
      <c r="I31" s="881">
        <f t="shared" si="1"/>
        <v>1347757603.1000001</v>
      </c>
      <c r="J31" s="881">
        <f t="shared" si="1"/>
        <v>3567002137.6799998</v>
      </c>
      <c r="K31" s="881">
        <f t="shared" si="1"/>
        <v>2953700136.9899998</v>
      </c>
      <c r="L31" s="881">
        <f t="shared" si="1"/>
        <v>2130246987.0900002</v>
      </c>
      <c r="M31" s="878"/>
    </row>
    <row r="32" spans="1:16" ht="12.75" x14ac:dyDescent="0.2">
      <c r="A32" s="884" t="s">
        <v>780</v>
      </c>
      <c r="B32" s="864">
        <v>3780988.4300000006</v>
      </c>
      <c r="C32" s="864">
        <v>2941617.7800000003</v>
      </c>
      <c r="D32" s="864">
        <v>3782788.7499999995</v>
      </c>
      <c r="E32" s="864">
        <v>67873027.98999998</v>
      </c>
      <c r="F32" s="885">
        <v>253105686.56999993</v>
      </c>
      <c r="G32" s="885">
        <v>436969243.44</v>
      </c>
      <c r="H32" s="885">
        <v>289108548.65000015</v>
      </c>
      <c r="I32" s="885">
        <v>141873742.14999998</v>
      </c>
      <c r="J32" s="864">
        <v>619563981.90999985</v>
      </c>
      <c r="K32" s="864">
        <v>798463349.86999965</v>
      </c>
      <c r="L32" s="864">
        <v>356204712.31</v>
      </c>
      <c r="M32" s="878"/>
      <c r="N32" s="867"/>
    </row>
    <row r="33" spans="1:20" ht="15" x14ac:dyDescent="0.25">
      <c r="A33" s="884" t="s">
        <v>785</v>
      </c>
      <c r="B33" s="864">
        <v>2433102.8900000006</v>
      </c>
      <c r="C33" s="864">
        <v>489685.15</v>
      </c>
      <c r="D33" s="864">
        <v>1972237.6700000004</v>
      </c>
      <c r="E33" s="864">
        <v>97602573.129999995</v>
      </c>
      <c r="F33" s="885">
        <v>299021879.33999974</v>
      </c>
      <c r="G33" s="885">
        <v>262400716.7299999</v>
      </c>
      <c r="H33" s="885">
        <v>205180204.41</v>
      </c>
      <c r="I33" s="885">
        <v>224292334.49999985</v>
      </c>
      <c r="J33" s="864">
        <v>381879177.25999993</v>
      </c>
      <c r="K33" s="864">
        <v>255627741.18999994</v>
      </c>
      <c r="L33" s="864">
        <v>356088789.54000002</v>
      </c>
      <c r="M33" s="886"/>
      <c r="N33" s="864"/>
      <c r="O33" s="864"/>
    </row>
    <row r="34" spans="1:20" ht="15" x14ac:dyDescent="0.25">
      <c r="A34" s="884" t="s">
        <v>783</v>
      </c>
      <c r="B34" s="864">
        <v>61682630.430000007</v>
      </c>
      <c r="C34" s="864">
        <v>51821043.560000002</v>
      </c>
      <c r="D34" s="864">
        <v>52833395.039999992</v>
      </c>
      <c r="E34" s="864">
        <v>32647279.890000004</v>
      </c>
      <c r="F34" s="885">
        <v>37020008.899999991</v>
      </c>
      <c r="G34" s="885">
        <v>51038111.769999996</v>
      </c>
      <c r="H34" s="885">
        <v>58885164.350000001</v>
      </c>
      <c r="I34" s="885">
        <v>53879644.410000004</v>
      </c>
      <c r="J34" s="864">
        <v>164896294.55999997</v>
      </c>
      <c r="K34" s="864">
        <v>192432520.05000001</v>
      </c>
      <c r="L34" s="864">
        <v>325576214.03999996</v>
      </c>
      <c r="M34" s="887"/>
      <c r="N34" s="864"/>
      <c r="O34" s="864"/>
      <c r="P34" s="879"/>
      <c r="Q34" s="879"/>
    </row>
    <row r="35" spans="1:20" ht="15" x14ac:dyDescent="0.25">
      <c r="A35" s="884" t="s">
        <v>782</v>
      </c>
      <c r="B35" s="864">
        <v>41372275.509999983</v>
      </c>
      <c r="C35" s="864">
        <v>50940471.699999996</v>
      </c>
      <c r="D35" s="864">
        <v>12965138.059999999</v>
      </c>
      <c r="E35" s="864">
        <v>10621980.539999999</v>
      </c>
      <c r="F35" s="885">
        <v>21840925.919999998</v>
      </c>
      <c r="G35" s="885">
        <v>13181073.239999998</v>
      </c>
      <c r="H35" s="885">
        <v>29300948.289999999</v>
      </c>
      <c r="I35" s="885">
        <v>51528132.049999997</v>
      </c>
      <c r="J35" s="864">
        <v>272944531.11000001</v>
      </c>
      <c r="K35" s="864">
        <v>467162152.86000001</v>
      </c>
      <c r="L35" s="864">
        <v>246166941.66000003</v>
      </c>
      <c r="M35" s="887"/>
    </row>
    <row r="36" spans="1:20" ht="15" x14ac:dyDescent="0.25">
      <c r="A36" s="884" t="s">
        <v>781</v>
      </c>
      <c r="B36" s="864">
        <v>29967694.160000004</v>
      </c>
      <c r="C36" s="864">
        <v>65395031.730000004</v>
      </c>
      <c r="D36" s="864">
        <v>74705967.979999989</v>
      </c>
      <c r="E36" s="864">
        <v>364284360.0999999</v>
      </c>
      <c r="F36" s="885">
        <v>254940364.47000003</v>
      </c>
      <c r="G36" s="885">
        <v>308562000.86999989</v>
      </c>
      <c r="H36" s="885">
        <v>589779087.00000012</v>
      </c>
      <c r="I36" s="885">
        <v>456368326.80999982</v>
      </c>
      <c r="J36" s="864">
        <v>1239119452.05</v>
      </c>
      <c r="K36" s="864">
        <v>324726355.44</v>
      </c>
      <c r="L36" s="864">
        <v>217137729.47</v>
      </c>
      <c r="M36" s="887"/>
      <c r="P36" s="888"/>
    </row>
    <row r="37" spans="1:20" ht="15" x14ac:dyDescent="0.25">
      <c r="A37" s="884" t="s">
        <v>786</v>
      </c>
      <c r="B37" s="864">
        <v>21872243.31000001</v>
      </c>
      <c r="C37" s="864">
        <v>42181192.430000007</v>
      </c>
      <c r="D37" s="864">
        <v>95832840.879999995</v>
      </c>
      <c r="E37" s="864">
        <v>113826598.11999997</v>
      </c>
      <c r="F37" s="885">
        <v>133946565.97000001</v>
      </c>
      <c r="G37" s="885">
        <v>162616331.24999997</v>
      </c>
      <c r="H37" s="885">
        <v>133465439.31</v>
      </c>
      <c r="I37" s="885">
        <v>112395727.99999997</v>
      </c>
      <c r="J37" s="864">
        <v>230283167.26999998</v>
      </c>
      <c r="K37" s="864">
        <v>177704433.04999992</v>
      </c>
      <c r="L37" s="864">
        <v>179604903.08999997</v>
      </c>
      <c r="M37" s="887"/>
    </row>
    <row r="38" spans="1:20" ht="12.75" x14ac:dyDescent="0.2">
      <c r="A38" s="884" t="s">
        <v>784</v>
      </c>
      <c r="B38" s="864">
        <v>50741862.119999997</v>
      </c>
      <c r="C38" s="864">
        <v>49707786.25999999</v>
      </c>
      <c r="D38" s="864">
        <v>49870293.899999999</v>
      </c>
      <c r="E38" s="864">
        <v>31987064.440000001</v>
      </c>
      <c r="F38" s="885">
        <v>34847381.639999993</v>
      </c>
      <c r="G38" s="885">
        <v>50731251.229999997</v>
      </c>
      <c r="H38" s="885">
        <v>70440473.929999992</v>
      </c>
      <c r="I38" s="885">
        <v>85386663.370000005</v>
      </c>
      <c r="J38" s="864">
        <v>246399825.99999994</v>
      </c>
      <c r="K38" s="864">
        <v>303369010.94</v>
      </c>
      <c r="L38" s="864">
        <v>155604803.37</v>
      </c>
    </row>
    <row r="39" spans="1:20" ht="15" x14ac:dyDescent="0.25">
      <c r="A39" s="884" t="s">
        <v>787</v>
      </c>
      <c r="B39" s="864">
        <v>44313302.789999999</v>
      </c>
      <c r="C39" s="864">
        <v>36923436.830000006</v>
      </c>
      <c r="D39" s="864">
        <v>41388450.070000023</v>
      </c>
      <c r="E39" s="864">
        <v>39987757.650000006</v>
      </c>
      <c r="F39" s="885">
        <v>52505431.340000011</v>
      </c>
      <c r="G39" s="885">
        <v>40977897.549999982</v>
      </c>
      <c r="H39" s="885">
        <v>38349044.249999993</v>
      </c>
      <c r="I39" s="885">
        <v>54018026.13000001</v>
      </c>
      <c r="J39" s="864">
        <v>65012466.039999999</v>
      </c>
      <c r="K39" s="864">
        <v>61343585.300000004</v>
      </c>
      <c r="L39" s="864">
        <v>58411229.120000005</v>
      </c>
      <c r="M39" s="886"/>
      <c r="N39" s="878"/>
      <c r="O39" s="878"/>
      <c r="P39" s="878"/>
      <c r="Q39" s="878"/>
      <c r="R39" s="878"/>
      <c r="S39" s="878"/>
      <c r="T39" s="878"/>
    </row>
    <row r="40" spans="1:20" ht="15" x14ac:dyDescent="0.25">
      <c r="A40" s="884" t="s">
        <v>790</v>
      </c>
      <c r="B40" s="864">
        <v>89934710.520000026</v>
      </c>
      <c r="C40" s="864">
        <v>45799708.699999988</v>
      </c>
      <c r="D40" s="864">
        <v>39936731.819999985</v>
      </c>
      <c r="E40" s="864">
        <v>41966269.260000005</v>
      </c>
      <c r="F40" s="885">
        <v>43408346.93</v>
      </c>
      <c r="G40" s="885">
        <v>40466660.560000002</v>
      </c>
      <c r="H40" s="885">
        <v>44445044.389999993</v>
      </c>
      <c r="I40" s="885">
        <v>64230825.640000008</v>
      </c>
      <c r="J40" s="864">
        <v>109079291.27</v>
      </c>
      <c r="K40" s="864">
        <v>72829337.920000002</v>
      </c>
      <c r="L40" s="864">
        <v>57746406.000000007</v>
      </c>
      <c r="M40" s="886"/>
      <c r="N40" s="878"/>
      <c r="O40" s="878"/>
      <c r="P40" s="878"/>
      <c r="Q40" s="878"/>
      <c r="R40" s="878"/>
      <c r="S40" s="878"/>
      <c r="T40" s="878"/>
    </row>
    <row r="41" spans="1:20" ht="12.75" x14ac:dyDescent="0.2">
      <c r="A41" s="884" t="s">
        <v>791</v>
      </c>
      <c r="B41" s="864">
        <v>31391861.569999985</v>
      </c>
      <c r="C41" s="864">
        <v>25798466.630000006</v>
      </c>
      <c r="D41" s="864">
        <v>43092373.820000008</v>
      </c>
      <c r="E41" s="864">
        <v>29716678.100000001</v>
      </c>
      <c r="F41" s="889">
        <v>41945982.120000012</v>
      </c>
      <c r="G41" s="889">
        <v>47533281.609999992</v>
      </c>
      <c r="H41" s="889">
        <v>32984802.900000006</v>
      </c>
      <c r="I41" s="889">
        <v>28541574.749999993</v>
      </c>
      <c r="J41" s="864">
        <v>92244634.230000019</v>
      </c>
      <c r="K41" s="864">
        <v>57562651.850000046</v>
      </c>
      <c r="L41" s="864">
        <v>43288333.449999966</v>
      </c>
      <c r="M41" s="878"/>
      <c r="N41" s="878"/>
      <c r="O41" s="878"/>
      <c r="P41" s="878"/>
      <c r="Q41" s="878"/>
      <c r="R41" s="878"/>
      <c r="S41" s="878"/>
      <c r="T41" s="878"/>
    </row>
    <row r="42" spans="1:20" ht="15" x14ac:dyDescent="0.25">
      <c r="A42" s="884" t="s">
        <v>794</v>
      </c>
      <c r="B42" s="864">
        <v>34382726.109999999</v>
      </c>
      <c r="C42" s="864">
        <v>16325933.969999995</v>
      </c>
      <c r="D42" s="864">
        <v>43544462.630000003</v>
      </c>
      <c r="E42" s="864">
        <v>22252766.829999994</v>
      </c>
      <c r="F42" s="885">
        <v>30808610.84</v>
      </c>
      <c r="G42" s="885">
        <v>36817070.799999997</v>
      </c>
      <c r="H42" s="885">
        <v>29286302.299999993</v>
      </c>
      <c r="I42" s="885">
        <v>21470516.940000001</v>
      </c>
      <c r="J42" s="864">
        <v>37032536.200000003</v>
      </c>
      <c r="K42" s="864">
        <v>47922625.470000006</v>
      </c>
      <c r="L42" s="864">
        <v>38638399.759999998</v>
      </c>
      <c r="M42" s="886"/>
      <c r="N42" s="878"/>
      <c r="O42" s="878"/>
      <c r="P42" s="878"/>
      <c r="Q42" s="878"/>
      <c r="R42" s="878"/>
      <c r="S42" s="878"/>
      <c r="T42" s="878"/>
    </row>
    <row r="43" spans="1:20" ht="15" x14ac:dyDescent="0.25">
      <c r="A43" s="884" t="s">
        <v>788</v>
      </c>
      <c r="B43" s="864">
        <v>49096388.240000024</v>
      </c>
      <c r="C43" s="864">
        <v>51604068.210000008</v>
      </c>
      <c r="D43" s="864">
        <v>28169117.63000001</v>
      </c>
      <c r="E43" s="864">
        <v>20726605.27999999</v>
      </c>
      <c r="F43" s="885">
        <v>31707595.720000006</v>
      </c>
      <c r="G43" s="885">
        <v>27546842.109999999</v>
      </c>
      <c r="H43" s="885">
        <v>22901802.579999991</v>
      </c>
      <c r="I43" s="885">
        <v>15431745.90000001</v>
      </c>
      <c r="J43" s="864">
        <v>41371817.509999998</v>
      </c>
      <c r="K43" s="864">
        <v>115716249.10999998</v>
      </c>
      <c r="L43" s="864">
        <v>32854811.379999999</v>
      </c>
      <c r="M43" s="886"/>
      <c r="N43" s="878"/>
      <c r="O43" s="878"/>
      <c r="P43" s="878"/>
      <c r="Q43" s="878"/>
      <c r="R43" s="878"/>
      <c r="S43" s="878"/>
      <c r="T43" s="878"/>
    </row>
    <row r="44" spans="1:20" ht="15" x14ac:dyDescent="0.25">
      <c r="A44" s="884" t="s">
        <v>789</v>
      </c>
      <c r="B44" s="864">
        <v>22991233.390000008</v>
      </c>
      <c r="C44" s="864">
        <v>5551869.9999999981</v>
      </c>
      <c r="D44" s="864">
        <v>44455983.600000001</v>
      </c>
      <c r="E44" s="864">
        <v>25115197.129999992</v>
      </c>
      <c r="F44" s="889">
        <v>30075847.449999992</v>
      </c>
      <c r="G44" s="889">
        <v>37912818.020000003</v>
      </c>
      <c r="H44" s="889">
        <v>27545624.259999998</v>
      </c>
      <c r="I44" s="889">
        <v>18080641.159999993</v>
      </c>
      <c r="J44" s="864">
        <v>32102053.259999998</v>
      </c>
      <c r="K44" s="864">
        <v>44296491.939999983</v>
      </c>
      <c r="L44" s="864">
        <v>32119949.209999997</v>
      </c>
      <c r="M44" s="886"/>
      <c r="N44" s="878"/>
      <c r="O44" s="878"/>
      <c r="P44" s="878"/>
      <c r="Q44" s="878"/>
      <c r="R44" s="878"/>
      <c r="S44" s="878"/>
      <c r="T44" s="878"/>
    </row>
    <row r="45" spans="1:20" ht="15" x14ac:dyDescent="0.25">
      <c r="A45" s="884" t="s">
        <v>793</v>
      </c>
      <c r="B45" s="864">
        <v>9445577.5500000007</v>
      </c>
      <c r="C45" s="864">
        <v>9622914.099999994</v>
      </c>
      <c r="D45" s="864">
        <v>10982815.459999993</v>
      </c>
      <c r="E45" s="864">
        <v>14553544.039999999</v>
      </c>
      <c r="F45" s="885">
        <v>18670393.109999992</v>
      </c>
      <c r="G45" s="885">
        <v>20897868.690000005</v>
      </c>
      <c r="H45" s="885">
        <v>14951917.119999999</v>
      </c>
      <c r="I45" s="885">
        <v>14050203.010000002</v>
      </c>
      <c r="J45" s="864">
        <v>26887617.290000007</v>
      </c>
      <c r="K45" s="864">
        <v>25050601.439999998</v>
      </c>
      <c r="L45" s="864">
        <v>18726605.330000002</v>
      </c>
      <c r="M45" s="886"/>
      <c r="N45" s="878"/>
      <c r="O45" s="878"/>
      <c r="P45" s="878"/>
      <c r="Q45" s="878"/>
      <c r="R45" s="878"/>
      <c r="S45" s="878"/>
      <c r="T45" s="878"/>
    </row>
    <row r="46" spans="1:20" ht="15" x14ac:dyDescent="0.25">
      <c r="A46" s="884" t="s">
        <v>795</v>
      </c>
      <c r="B46" s="864">
        <v>6748748.7199999988</v>
      </c>
      <c r="C46" s="864">
        <v>6257760.4399999985</v>
      </c>
      <c r="D46" s="864">
        <v>7581012.2099999981</v>
      </c>
      <c r="E46" s="864">
        <v>5115195.51</v>
      </c>
      <c r="F46" s="885">
        <v>4942204.2699999996</v>
      </c>
      <c r="G46" s="885">
        <v>5145003.5899999989</v>
      </c>
      <c r="H46" s="885">
        <v>4912752.0900000008</v>
      </c>
      <c r="I46" s="885">
        <v>3472204.84</v>
      </c>
      <c r="J46" s="864">
        <v>4532646.41</v>
      </c>
      <c r="K46" s="864">
        <v>5391846.2000000002</v>
      </c>
      <c r="L46" s="864">
        <v>6012225.6300000008</v>
      </c>
      <c r="M46" s="886"/>
      <c r="N46" s="878"/>
      <c r="O46" s="878"/>
      <c r="P46" s="878"/>
      <c r="Q46" s="878"/>
      <c r="R46" s="878"/>
      <c r="S46" s="878"/>
      <c r="T46" s="878"/>
    </row>
    <row r="47" spans="1:20" ht="12.75" x14ac:dyDescent="0.2">
      <c r="A47" s="884" t="s">
        <v>798</v>
      </c>
      <c r="B47" s="864">
        <v>0</v>
      </c>
      <c r="C47" s="864">
        <v>0</v>
      </c>
      <c r="D47" s="864">
        <v>0</v>
      </c>
      <c r="E47" s="864">
        <v>0</v>
      </c>
      <c r="F47" s="885">
        <v>0</v>
      </c>
      <c r="G47" s="885">
        <v>0</v>
      </c>
      <c r="H47" s="885">
        <v>0</v>
      </c>
      <c r="I47" s="885">
        <v>0</v>
      </c>
      <c r="J47" s="864">
        <v>2300842.2099999995</v>
      </c>
      <c r="K47" s="864">
        <v>2168900.0199999996</v>
      </c>
      <c r="L47" s="864">
        <v>2168901.77</v>
      </c>
      <c r="M47" s="878"/>
      <c r="N47" s="878"/>
      <c r="O47" s="878"/>
      <c r="P47" s="878"/>
      <c r="Q47" s="878"/>
      <c r="R47" s="878"/>
      <c r="S47" s="878"/>
      <c r="T47" s="878"/>
    </row>
    <row r="48" spans="1:20" ht="12.75" x14ac:dyDescent="0.2">
      <c r="A48" s="884" t="s">
        <v>797</v>
      </c>
      <c r="B48" s="864">
        <v>1421694.7899999998</v>
      </c>
      <c r="C48" s="864">
        <v>1492005.6799999997</v>
      </c>
      <c r="D48" s="864">
        <v>2043013.6900000011</v>
      </c>
      <c r="E48" s="864">
        <v>2101637.0300000003</v>
      </c>
      <c r="F48" s="885">
        <v>4617777.3600000031</v>
      </c>
      <c r="G48" s="885">
        <v>8015600.6800000006</v>
      </c>
      <c r="H48" s="885">
        <v>2870467.6599999988</v>
      </c>
      <c r="I48" s="885">
        <v>1864809.4</v>
      </c>
      <c r="J48" s="864">
        <v>0</v>
      </c>
      <c r="K48" s="864">
        <v>125412.68000000004</v>
      </c>
      <c r="L48" s="864">
        <v>2106458.58</v>
      </c>
      <c r="M48" s="878"/>
      <c r="N48" s="878"/>
      <c r="O48" s="878"/>
      <c r="P48" s="878"/>
      <c r="Q48" s="878"/>
      <c r="R48" s="878"/>
      <c r="S48" s="878"/>
      <c r="T48" s="878"/>
    </row>
    <row r="49" spans="1:20" ht="15" x14ac:dyDescent="0.25">
      <c r="A49" s="884" t="s">
        <v>792</v>
      </c>
      <c r="B49" s="864">
        <v>181405.00000000006</v>
      </c>
      <c r="C49" s="864">
        <v>303286.98999999993</v>
      </c>
      <c r="D49" s="864">
        <v>311983.15999999992</v>
      </c>
      <c r="E49" s="864">
        <v>649624.65000000014</v>
      </c>
      <c r="F49" s="885">
        <v>456410.10999999993</v>
      </c>
      <c r="G49" s="885">
        <v>768670.29</v>
      </c>
      <c r="H49" s="885">
        <v>1024823.6399999997</v>
      </c>
      <c r="I49" s="885">
        <v>746932.99</v>
      </c>
      <c r="J49" s="864">
        <v>966898.81999999983</v>
      </c>
      <c r="K49" s="864">
        <v>1364664.8199999998</v>
      </c>
      <c r="L49" s="864">
        <v>1359913.4499999997</v>
      </c>
      <c r="M49" s="886"/>
      <c r="N49" s="878"/>
      <c r="O49" s="878"/>
      <c r="P49" s="878"/>
      <c r="Q49" s="878"/>
      <c r="R49" s="878"/>
      <c r="S49" s="878"/>
      <c r="T49" s="878"/>
    </row>
    <row r="50" spans="1:20" ht="15" x14ac:dyDescent="0.25">
      <c r="A50" s="884" t="s">
        <v>799</v>
      </c>
      <c r="B50" s="864">
        <v>113837.00000000003</v>
      </c>
      <c r="C50" s="864">
        <v>168050.37</v>
      </c>
      <c r="D50" s="864">
        <v>308713.43999999994</v>
      </c>
      <c r="E50" s="864">
        <v>266208.89999999997</v>
      </c>
      <c r="F50" s="885">
        <v>267523.19000000006</v>
      </c>
      <c r="G50" s="885">
        <v>248601.83</v>
      </c>
      <c r="H50" s="885">
        <v>236628.35999999984</v>
      </c>
      <c r="I50" s="885">
        <v>125551.05</v>
      </c>
      <c r="J50" s="864">
        <v>384904.28000000009</v>
      </c>
      <c r="K50" s="864">
        <v>442206.84000000032</v>
      </c>
      <c r="L50" s="864">
        <v>429659.93000000005</v>
      </c>
      <c r="M50" s="886"/>
      <c r="N50" s="878"/>
      <c r="O50" s="878"/>
      <c r="P50" s="878"/>
      <c r="Q50" s="878"/>
      <c r="R50" s="878"/>
      <c r="S50" s="878"/>
      <c r="T50" s="878"/>
    </row>
    <row r="51" spans="1:20" ht="15" x14ac:dyDescent="0.25">
      <c r="A51" s="884" t="s">
        <v>800</v>
      </c>
      <c r="B51" s="864">
        <v>49.149999999999984</v>
      </c>
      <c r="C51" s="864">
        <v>64.3</v>
      </c>
      <c r="D51" s="864">
        <v>78.919999999999987</v>
      </c>
      <c r="E51" s="864">
        <v>65.020000000000024</v>
      </c>
      <c r="F51" s="885">
        <v>66.569999999999993</v>
      </c>
      <c r="G51" s="885">
        <v>15.779999999999998</v>
      </c>
      <c r="H51" s="885">
        <v>496.69000000000028</v>
      </c>
      <c r="I51" s="885">
        <v>0</v>
      </c>
      <c r="J51" s="864">
        <v>0</v>
      </c>
      <c r="K51" s="864">
        <v>0</v>
      </c>
      <c r="L51" s="864">
        <v>0</v>
      </c>
      <c r="M51" s="886"/>
      <c r="N51" s="878"/>
      <c r="O51" s="878"/>
      <c r="P51" s="878"/>
      <c r="Q51" s="878"/>
      <c r="R51" s="878"/>
      <c r="S51" s="878"/>
      <c r="T51" s="878"/>
    </row>
    <row r="52" spans="1:20" ht="15" x14ac:dyDescent="0.25">
      <c r="A52" s="884" t="s">
        <v>802</v>
      </c>
      <c r="B52" s="864">
        <v>0</v>
      </c>
      <c r="C52" s="864">
        <v>0</v>
      </c>
      <c r="D52" s="864">
        <v>0</v>
      </c>
      <c r="E52" s="864">
        <v>0</v>
      </c>
      <c r="F52" s="885">
        <v>0</v>
      </c>
      <c r="G52" s="885">
        <v>0</v>
      </c>
      <c r="H52" s="885">
        <v>0</v>
      </c>
      <c r="I52" s="885">
        <v>0</v>
      </c>
      <c r="J52" s="864">
        <v>0</v>
      </c>
      <c r="K52" s="864">
        <v>0</v>
      </c>
      <c r="L52" s="864">
        <v>0</v>
      </c>
      <c r="M52" s="886"/>
      <c r="N52" s="878"/>
      <c r="O52" s="878"/>
      <c r="P52" s="878"/>
      <c r="Q52" s="878"/>
      <c r="R52" s="878"/>
      <c r="S52" s="878"/>
      <c r="T52" s="878"/>
    </row>
    <row r="53" spans="1:20" ht="15" x14ac:dyDescent="0.25">
      <c r="A53" s="884" t="s">
        <v>801</v>
      </c>
      <c r="B53" s="864">
        <v>0</v>
      </c>
      <c r="C53" s="864">
        <v>0</v>
      </c>
      <c r="D53" s="864">
        <v>0</v>
      </c>
      <c r="E53" s="864">
        <v>0</v>
      </c>
      <c r="F53" s="885">
        <v>0</v>
      </c>
      <c r="G53" s="885">
        <v>0</v>
      </c>
      <c r="H53" s="885">
        <v>0</v>
      </c>
      <c r="I53" s="885">
        <v>0</v>
      </c>
      <c r="J53" s="864">
        <v>0</v>
      </c>
      <c r="K53" s="864">
        <v>0</v>
      </c>
      <c r="L53" s="864">
        <v>0</v>
      </c>
      <c r="M53" s="886"/>
      <c r="N53" s="878"/>
      <c r="O53" s="878"/>
      <c r="P53" s="878"/>
      <c r="Q53" s="878"/>
      <c r="R53" s="878"/>
      <c r="S53" s="878"/>
      <c r="T53" s="878"/>
    </row>
    <row r="54" spans="1:20" ht="15" x14ac:dyDescent="0.25">
      <c r="A54" s="884" t="s">
        <v>796</v>
      </c>
      <c r="B54" s="864">
        <v>0</v>
      </c>
      <c r="C54" s="864">
        <v>0</v>
      </c>
      <c r="D54" s="864">
        <v>0</v>
      </c>
      <c r="E54" s="864">
        <v>0</v>
      </c>
      <c r="F54" s="885">
        <v>0</v>
      </c>
      <c r="G54" s="885">
        <v>0</v>
      </c>
      <c r="H54" s="885">
        <v>0</v>
      </c>
      <c r="I54" s="885">
        <v>0</v>
      </c>
      <c r="J54" s="864">
        <v>0</v>
      </c>
      <c r="K54" s="864">
        <v>0</v>
      </c>
      <c r="L54" s="864">
        <v>0</v>
      </c>
      <c r="M54" s="886"/>
      <c r="N54" s="878"/>
      <c r="O54" s="878"/>
      <c r="P54" s="878"/>
      <c r="Q54" s="878"/>
      <c r="R54" s="878"/>
      <c r="S54" s="878"/>
      <c r="T54" s="878"/>
    </row>
    <row r="55" spans="1:20" ht="12.75" x14ac:dyDescent="0.2">
      <c r="A55" s="428" t="s">
        <v>804</v>
      </c>
      <c r="B55" s="410">
        <v>0</v>
      </c>
      <c r="C55" s="410">
        <v>0</v>
      </c>
      <c r="D55" s="410">
        <v>0</v>
      </c>
      <c r="E55" s="410">
        <v>0</v>
      </c>
      <c r="F55" s="890">
        <v>0</v>
      </c>
      <c r="G55" s="890">
        <v>0</v>
      </c>
      <c r="H55" s="890">
        <v>0</v>
      </c>
      <c r="I55" s="890">
        <v>0</v>
      </c>
      <c r="J55" s="864">
        <v>0</v>
      </c>
      <c r="K55" s="864">
        <v>0</v>
      </c>
      <c r="L55" s="864">
        <v>0</v>
      </c>
      <c r="M55" s="878"/>
      <c r="N55" s="878"/>
      <c r="O55" s="878"/>
      <c r="P55" s="878"/>
      <c r="Q55" s="878"/>
      <c r="R55" s="878"/>
      <c r="S55" s="878"/>
      <c r="T55" s="878"/>
    </row>
    <row r="56" spans="1:20" ht="13.5" thickBot="1" x14ac:dyDescent="0.25">
      <c r="A56" s="428" t="s">
        <v>803</v>
      </c>
      <c r="B56" s="410">
        <v>0</v>
      </c>
      <c r="C56" s="410">
        <v>0</v>
      </c>
      <c r="D56" s="410">
        <v>0</v>
      </c>
      <c r="E56" s="410">
        <v>0</v>
      </c>
      <c r="F56" s="890">
        <v>0</v>
      </c>
      <c r="G56" s="890">
        <v>0</v>
      </c>
      <c r="H56" s="890">
        <v>0</v>
      </c>
      <c r="I56" s="885">
        <v>0</v>
      </c>
      <c r="J56" s="864">
        <v>0</v>
      </c>
      <c r="K56" s="864">
        <v>0</v>
      </c>
      <c r="L56" s="864">
        <v>0</v>
      </c>
      <c r="M56" s="878"/>
      <c r="N56" s="878"/>
      <c r="O56" s="878"/>
      <c r="P56" s="878"/>
      <c r="Q56" s="878"/>
      <c r="R56" s="878"/>
      <c r="S56" s="878"/>
      <c r="T56" s="878"/>
    </row>
    <row r="57" spans="1:20" ht="26.25" thickBot="1" x14ac:dyDescent="0.25">
      <c r="A57" s="891" t="s">
        <v>809</v>
      </c>
      <c r="B57" s="892">
        <f>+SUM(B58:B82)</f>
        <v>172438817.46004057</v>
      </c>
      <c r="C57" s="892">
        <f t="shared" ref="C57:L57" si="2">+SUM(C58:C82)</f>
        <v>193806806.44722733</v>
      </c>
      <c r="D57" s="892">
        <f t="shared" si="2"/>
        <v>212705967.371398</v>
      </c>
      <c r="E57" s="892">
        <f t="shared" si="2"/>
        <v>245753693.47996101</v>
      </c>
      <c r="F57" s="892">
        <f t="shared" si="2"/>
        <v>216697183.52330825</v>
      </c>
      <c r="G57" s="892">
        <f t="shared" si="2"/>
        <v>216094965.13043004</v>
      </c>
      <c r="H57" s="892">
        <f t="shared" si="2"/>
        <v>238632296.82879466</v>
      </c>
      <c r="I57" s="892">
        <f t="shared" si="2"/>
        <v>264916668.85231239</v>
      </c>
      <c r="J57" s="892">
        <f t="shared" si="2"/>
        <v>294236611.05583215</v>
      </c>
      <c r="K57" s="892">
        <f t="shared" si="2"/>
        <v>296061536.17362416</v>
      </c>
      <c r="L57" s="892">
        <f t="shared" si="2"/>
        <v>281583484.36107588</v>
      </c>
      <c r="M57" s="878"/>
      <c r="N57" s="878"/>
      <c r="O57" s="878"/>
      <c r="P57" s="878"/>
      <c r="Q57" s="878"/>
      <c r="R57" s="878"/>
      <c r="S57" s="878"/>
      <c r="T57" s="878"/>
    </row>
    <row r="58" spans="1:20" ht="15" x14ac:dyDescent="0.25">
      <c r="A58" s="428" t="s">
        <v>781</v>
      </c>
      <c r="B58" s="410">
        <v>21230830.52208</v>
      </c>
      <c r="C58" s="410">
        <v>22106884.196600154</v>
      </c>
      <c r="D58" s="410">
        <v>26527763.258288689</v>
      </c>
      <c r="E58" s="410">
        <v>32462472.403209891</v>
      </c>
      <c r="F58" s="410">
        <v>27959265.008889921</v>
      </c>
      <c r="G58" s="410">
        <v>29174524.286010001</v>
      </c>
      <c r="H58" s="410">
        <v>43666224.359411955</v>
      </c>
      <c r="I58" s="410">
        <v>52681374.439384423</v>
      </c>
      <c r="J58" s="864">
        <v>52271682.962005191</v>
      </c>
      <c r="K58" s="864">
        <v>56595615.336610854</v>
      </c>
      <c r="L58" s="864">
        <v>56434233.524170764</v>
      </c>
      <c r="M58" s="893"/>
      <c r="N58" s="878"/>
      <c r="O58" s="878"/>
      <c r="P58" s="878"/>
      <c r="Q58" s="878"/>
      <c r="R58" s="878"/>
      <c r="S58" s="878"/>
      <c r="T58" s="878"/>
    </row>
    <row r="59" spans="1:20" ht="15" x14ac:dyDescent="0.25">
      <c r="A59" s="428" t="s">
        <v>788</v>
      </c>
      <c r="B59" s="410">
        <v>10491345.324599998</v>
      </c>
      <c r="C59" s="410">
        <v>12376039.80970352</v>
      </c>
      <c r="D59" s="410">
        <v>13896397.96626918</v>
      </c>
      <c r="E59" s="410">
        <v>15740318.953214314</v>
      </c>
      <c r="F59" s="410">
        <v>15201708.287976569</v>
      </c>
      <c r="G59" s="410">
        <v>16201062.345720001</v>
      </c>
      <c r="H59" s="410">
        <v>13215098.534653703</v>
      </c>
      <c r="I59" s="410">
        <v>18714630.825198788</v>
      </c>
      <c r="J59" s="864">
        <v>21709324.795177195</v>
      </c>
      <c r="K59" s="864">
        <v>24726512.739873204</v>
      </c>
      <c r="L59" s="864">
        <v>22801239.733442154</v>
      </c>
      <c r="M59" s="893"/>
      <c r="N59" s="878"/>
      <c r="O59" s="878"/>
      <c r="P59" s="878"/>
      <c r="Q59" s="878"/>
      <c r="R59" s="878"/>
      <c r="S59" s="878"/>
      <c r="T59" s="878"/>
    </row>
    <row r="60" spans="1:20" ht="15" x14ac:dyDescent="0.25">
      <c r="A60" s="428" t="s">
        <v>780</v>
      </c>
      <c r="B60" s="410">
        <v>12277707.738180002</v>
      </c>
      <c r="C60" s="410">
        <v>14789555.635944115</v>
      </c>
      <c r="D60" s="410">
        <v>16510999.757767294</v>
      </c>
      <c r="E60" s="410">
        <v>19683843.574011721</v>
      </c>
      <c r="F60" s="410">
        <v>16116486.397203699</v>
      </c>
      <c r="G60" s="410">
        <v>16401537.732279997</v>
      </c>
      <c r="H60" s="410">
        <v>18147321.062017605</v>
      </c>
      <c r="I60" s="410">
        <v>19704941.029119894</v>
      </c>
      <c r="J60" s="864">
        <v>21065367.556276254</v>
      </c>
      <c r="K60" s="864">
        <v>22160450.861404005</v>
      </c>
      <c r="L60" s="864">
        <v>22673148.157050081</v>
      </c>
      <c r="M60" s="893"/>
      <c r="N60" s="878"/>
      <c r="O60" s="878"/>
      <c r="P60" s="878"/>
      <c r="Q60" s="878"/>
      <c r="R60" s="878"/>
      <c r="S60" s="878"/>
      <c r="T60" s="878"/>
    </row>
    <row r="61" spans="1:20" ht="15" x14ac:dyDescent="0.25">
      <c r="A61" s="428" t="s">
        <v>785</v>
      </c>
      <c r="B61" s="410">
        <v>9241030.0819799993</v>
      </c>
      <c r="C61" s="410">
        <v>10199636.244276358</v>
      </c>
      <c r="D61" s="410">
        <v>11144698.454192579</v>
      </c>
      <c r="E61" s="410">
        <v>13118148.777829716</v>
      </c>
      <c r="F61" s="410">
        <v>11564567.970783424</v>
      </c>
      <c r="G61" s="410">
        <v>13437047.261079999</v>
      </c>
      <c r="H61" s="410">
        <v>14248684.110614132</v>
      </c>
      <c r="I61" s="410">
        <v>16183752.304699775</v>
      </c>
      <c r="J61" s="864">
        <v>18071818.87998952</v>
      </c>
      <c r="K61" s="864">
        <v>17056259.310901817</v>
      </c>
      <c r="L61" s="864">
        <v>20377777.606461238</v>
      </c>
      <c r="M61" s="893"/>
      <c r="N61" s="878"/>
      <c r="O61" s="878"/>
      <c r="P61" s="878"/>
      <c r="Q61" s="878"/>
      <c r="R61" s="878"/>
      <c r="S61" s="878"/>
      <c r="T61" s="878"/>
    </row>
    <row r="62" spans="1:20" ht="15" x14ac:dyDescent="0.25">
      <c r="A62" s="428" t="s">
        <v>787</v>
      </c>
      <c r="B62" s="410">
        <v>13543384.77472</v>
      </c>
      <c r="C62" s="410">
        <v>15448817.383249499</v>
      </c>
      <c r="D62" s="410">
        <v>16682466.042051144</v>
      </c>
      <c r="E62" s="410">
        <v>18461404.332052</v>
      </c>
      <c r="F62" s="410">
        <v>17488700.072632734</v>
      </c>
      <c r="G62" s="410">
        <v>15512071.786870001</v>
      </c>
      <c r="H62" s="410">
        <v>15532475.287670655</v>
      </c>
      <c r="I62" s="410">
        <v>18661755.239467923</v>
      </c>
      <c r="J62" s="864">
        <v>19728703.35033948</v>
      </c>
      <c r="K62" s="864">
        <v>16884836.630902734</v>
      </c>
      <c r="L62" s="864">
        <v>16966663.518644299</v>
      </c>
      <c r="M62" s="893"/>
      <c r="N62" s="878"/>
      <c r="O62" s="878"/>
      <c r="P62" s="878"/>
      <c r="Q62" s="878"/>
      <c r="R62" s="878"/>
      <c r="S62" s="878"/>
      <c r="T62" s="878"/>
    </row>
    <row r="63" spans="1:20" ht="15" x14ac:dyDescent="0.25">
      <c r="A63" s="428" t="s">
        <v>791</v>
      </c>
      <c r="B63" s="410">
        <v>12173083.610840002</v>
      </c>
      <c r="C63" s="410">
        <v>14400358.692633152</v>
      </c>
      <c r="D63" s="410">
        <v>15654212.398112239</v>
      </c>
      <c r="E63" s="410">
        <v>18211836.718055543</v>
      </c>
      <c r="F63" s="410">
        <v>15632934.720130851</v>
      </c>
      <c r="G63" s="410">
        <v>14913870.52916</v>
      </c>
      <c r="H63" s="410">
        <v>15896304.342051039</v>
      </c>
      <c r="I63" s="410">
        <v>16295265.535527522</v>
      </c>
      <c r="J63" s="864">
        <v>21399647.574266635</v>
      </c>
      <c r="K63" s="864">
        <v>17402362.774366558</v>
      </c>
      <c r="L63" s="864">
        <v>16793569.593729556</v>
      </c>
      <c r="M63" s="893"/>
      <c r="N63" s="878"/>
      <c r="O63" s="878"/>
      <c r="P63" s="878"/>
      <c r="Q63" s="878"/>
      <c r="R63" s="878"/>
      <c r="S63" s="878"/>
      <c r="T63" s="878"/>
    </row>
    <row r="64" spans="1:20" ht="15" x14ac:dyDescent="0.25">
      <c r="A64" s="428" t="s">
        <v>790</v>
      </c>
      <c r="B64" s="410">
        <v>15830478.344440002</v>
      </c>
      <c r="C64" s="410">
        <v>17530215.729780879</v>
      </c>
      <c r="D64" s="410">
        <v>17973282.824283037</v>
      </c>
      <c r="E64" s="410">
        <v>22651504.788073156</v>
      </c>
      <c r="F64" s="410">
        <v>15467683.312882299</v>
      </c>
      <c r="G64" s="410">
        <v>15261391.785</v>
      </c>
      <c r="H64" s="410">
        <v>17109719.613297656</v>
      </c>
      <c r="I64" s="410">
        <v>14656066.931657255</v>
      </c>
      <c r="J64" s="864">
        <v>17000906.373179011</v>
      </c>
      <c r="K64" s="864">
        <v>19100367.350772895</v>
      </c>
      <c r="L64" s="864">
        <v>15245494.873459511</v>
      </c>
      <c r="M64" s="893"/>
      <c r="N64" s="878"/>
      <c r="O64" s="878"/>
      <c r="P64" s="878"/>
      <c r="Q64" s="878"/>
      <c r="R64" s="878"/>
      <c r="S64" s="878"/>
      <c r="T64" s="878"/>
    </row>
    <row r="65" spans="1:20" ht="15" x14ac:dyDescent="0.25">
      <c r="A65" s="428" t="s">
        <v>793</v>
      </c>
      <c r="B65" s="410">
        <v>9929504.8179599997</v>
      </c>
      <c r="C65" s="410">
        <v>10772970.176838487</v>
      </c>
      <c r="D65" s="410">
        <v>11292576.301153459</v>
      </c>
      <c r="E65" s="410">
        <v>11422728.512110028</v>
      </c>
      <c r="F65" s="410">
        <v>11418350.291357087</v>
      </c>
      <c r="G65" s="410">
        <v>11817789.89978</v>
      </c>
      <c r="H65" s="410">
        <v>11148891.77136164</v>
      </c>
      <c r="I65" s="410">
        <v>12261922.551754456</v>
      </c>
      <c r="J65" s="864">
        <v>13349532.512036189</v>
      </c>
      <c r="K65" s="864">
        <v>17458774.332165495</v>
      </c>
      <c r="L65" s="864">
        <v>13665840.955516912</v>
      </c>
      <c r="M65" s="893"/>
      <c r="N65" s="878"/>
      <c r="O65" s="878"/>
      <c r="P65" s="878"/>
      <c r="Q65" s="878"/>
      <c r="R65" s="878"/>
      <c r="S65" s="878"/>
      <c r="T65" s="878"/>
    </row>
    <row r="66" spans="1:20" ht="15" x14ac:dyDescent="0.25">
      <c r="A66" s="428" t="s">
        <v>783</v>
      </c>
      <c r="B66" s="410">
        <v>6106276.6426799996</v>
      </c>
      <c r="C66" s="410">
        <v>5448178.3299216796</v>
      </c>
      <c r="D66" s="410">
        <v>4327159.0962397633</v>
      </c>
      <c r="E66" s="410">
        <v>5564880.6971217198</v>
      </c>
      <c r="F66" s="410">
        <v>6776973.5210301504</v>
      </c>
      <c r="G66" s="410">
        <v>6200628.2359000007</v>
      </c>
      <c r="H66" s="410">
        <v>7311743.4605115829</v>
      </c>
      <c r="I66" s="410">
        <v>8982509.613011308</v>
      </c>
      <c r="J66" s="864">
        <v>14347885.648515208</v>
      </c>
      <c r="K66" s="864">
        <v>11925185.83008326</v>
      </c>
      <c r="L66" s="864">
        <v>13537688.793524371</v>
      </c>
      <c r="M66" s="893"/>
      <c r="N66" s="878"/>
      <c r="O66" s="878"/>
      <c r="P66" s="878"/>
      <c r="Q66" s="878"/>
      <c r="R66" s="878"/>
      <c r="S66" s="878"/>
      <c r="T66" s="878"/>
    </row>
    <row r="67" spans="1:20" ht="15" x14ac:dyDescent="0.25">
      <c r="A67" s="428" t="s">
        <v>786</v>
      </c>
      <c r="B67" s="410">
        <v>12387522.480200002</v>
      </c>
      <c r="C67" s="410">
        <v>12657604.048515771</v>
      </c>
      <c r="D67" s="410">
        <v>13947128.395696621</v>
      </c>
      <c r="E67" s="410">
        <v>17399436.363726344</v>
      </c>
      <c r="F67" s="410">
        <v>12359886.652327029</v>
      </c>
      <c r="G67" s="410">
        <v>13724249.13032</v>
      </c>
      <c r="H67" s="410">
        <v>12836415.018931437</v>
      </c>
      <c r="I67" s="410">
        <v>13644766.348202845</v>
      </c>
      <c r="J67" s="864">
        <v>15425769.97469715</v>
      </c>
      <c r="K67" s="864">
        <v>14059977.000674061</v>
      </c>
      <c r="L67" s="864">
        <v>12382849.417133581</v>
      </c>
      <c r="M67" s="893"/>
      <c r="N67" s="878"/>
      <c r="O67" s="878"/>
      <c r="P67" s="878"/>
      <c r="Q67" s="878"/>
      <c r="R67" s="878"/>
      <c r="S67" s="878"/>
      <c r="T67" s="878"/>
    </row>
    <row r="68" spans="1:20" ht="15" x14ac:dyDescent="0.25">
      <c r="A68" s="428" t="s">
        <v>795</v>
      </c>
      <c r="B68" s="410">
        <v>8466063.7667800002</v>
      </c>
      <c r="C68" s="410">
        <v>9162862.115808608</v>
      </c>
      <c r="D68" s="410">
        <v>10155155.615577022</v>
      </c>
      <c r="E68" s="410">
        <v>11177844.496441996</v>
      </c>
      <c r="F68" s="410">
        <v>9931709.5440530144</v>
      </c>
      <c r="G68" s="410">
        <v>10465394.681899998</v>
      </c>
      <c r="H68" s="410">
        <v>10951174.228597527</v>
      </c>
      <c r="I68" s="410">
        <v>11388882.185074896</v>
      </c>
      <c r="J68" s="864">
        <v>11281842.934488062</v>
      </c>
      <c r="K68" s="864">
        <v>13216896.840057444</v>
      </c>
      <c r="L68" s="864">
        <v>12276797.260527899</v>
      </c>
      <c r="M68" s="893"/>
      <c r="N68" s="878"/>
      <c r="O68" s="878"/>
      <c r="P68" s="878"/>
      <c r="Q68" s="878"/>
      <c r="R68" s="878"/>
      <c r="S68" s="878"/>
      <c r="T68" s="878"/>
    </row>
    <row r="69" spans="1:20" ht="15" x14ac:dyDescent="0.25">
      <c r="A69" s="428" t="s">
        <v>789</v>
      </c>
      <c r="B69" s="410">
        <v>7856575.2497799993</v>
      </c>
      <c r="C69" s="410">
        <v>9105046.5884606857</v>
      </c>
      <c r="D69" s="410">
        <v>8915336.5531666819</v>
      </c>
      <c r="E69" s="410">
        <v>11907866.18277155</v>
      </c>
      <c r="F69" s="410">
        <v>12016793.241489362</v>
      </c>
      <c r="G69" s="410">
        <v>11124462.41904</v>
      </c>
      <c r="H69" s="410">
        <v>10598707.331289152</v>
      </c>
      <c r="I69" s="410">
        <v>11767573.440949306</v>
      </c>
      <c r="J69" s="864">
        <v>13533336.703584502</v>
      </c>
      <c r="K69" s="864">
        <v>13366345.134937322</v>
      </c>
      <c r="L69" s="864">
        <v>11072334.28128252</v>
      </c>
      <c r="M69" s="893"/>
      <c r="N69" s="878"/>
      <c r="O69" s="878"/>
      <c r="P69" s="878"/>
      <c r="Q69" s="878"/>
      <c r="R69" s="878"/>
      <c r="S69" s="878"/>
      <c r="T69" s="878"/>
    </row>
    <row r="70" spans="1:20" ht="15" x14ac:dyDescent="0.25">
      <c r="A70" s="428" t="s">
        <v>792</v>
      </c>
      <c r="B70" s="410">
        <v>6287323.9515400007</v>
      </c>
      <c r="C70" s="410">
        <v>7648871.3891937668</v>
      </c>
      <c r="D70" s="410">
        <v>8754828.0499116834</v>
      </c>
      <c r="E70" s="410">
        <v>8100714.8639342664</v>
      </c>
      <c r="F70" s="410">
        <v>8267810.8664689353</v>
      </c>
      <c r="G70" s="410">
        <v>8172931.2445999999</v>
      </c>
      <c r="H70" s="410">
        <v>7771425.4589981763</v>
      </c>
      <c r="I70" s="410">
        <v>9304277.0487393383</v>
      </c>
      <c r="J70" s="864">
        <v>9574625.7776067629</v>
      </c>
      <c r="K70" s="864">
        <v>7655384.8702827776</v>
      </c>
      <c r="L70" s="864">
        <v>9685037.8501955774</v>
      </c>
      <c r="M70" s="893"/>
      <c r="N70" s="878"/>
      <c r="O70" s="878"/>
      <c r="P70" s="878"/>
      <c r="Q70" s="878"/>
      <c r="R70" s="878"/>
      <c r="S70" s="878"/>
      <c r="T70" s="878"/>
    </row>
    <row r="71" spans="1:20" ht="15" x14ac:dyDescent="0.25">
      <c r="A71" s="428" t="s">
        <v>784</v>
      </c>
      <c r="B71" s="410">
        <v>4411779.5142200002</v>
      </c>
      <c r="C71" s="410">
        <v>5983462.3900413765</v>
      </c>
      <c r="D71" s="410">
        <v>6146283.3878400279</v>
      </c>
      <c r="E71" s="410">
        <v>6924185.8652621405</v>
      </c>
      <c r="F71" s="410">
        <v>6793918.232124758</v>
      </c>
      <c r="G71" s="410">
        <v>7126638.9470999995</v>
      </c>
      <c r="H71" s="410">
        <v>6606660.0885816664</v>
      </c>
      <c r="I71" s="410">
        <v>5856255.6990928901</v>
      </c>
      <c r="J71" s="864">
        <v>5426134.9286909755</v>
      </c>
      <c r="K71" s="864">
        <v>7905973.3459119704</v>
      </c>
      <c r="L71" s="864">
        <v>7865850.2348510642</v>
      </c>
      <c r="M71" s="893"/>
      <c r="N71" s="878"/>
      <c r="O71" s="878"/>
      <c r="P71" s="878"/>
      <c r="Q71" s="878"/>
      <c r="R71" s="878"/>
      <c r="S71" s="878"/>
      <c r="T71" s="878"/>
    </row>
    <row r="72" spans="1:20" ht="15" x14ac:dyDescent="0.25">
      <c r="A72" s="428" t="s">
        <v>794</v>
      </c>
      <c r="B72" s="410">
        <v>6066630.1240999997</v>
      </c>
      <c r="C72" s="410">
        <v>6639139.7168390453</v>
      </c>
      <c r="D72" s="410">
        <v>7338773.5853795037</v>
      </c>
      <c r="E72" s="410">
        <v>9317429.3073072005</v>
      </c>
      <c r="F72" s="410">
        <v>6912332.9288437767</v>
      </c>
      <c r="G72" s="410">
        <v>6640309.8533200007</v>
      </c>
      <c r="H72" s="410">
        <v>9051325.219025854</v>
      </c>
      <c r="I72" s="410">
        <v>9826174.5892172437</v>
      </c>
      <c r="J72" s="864">
        <v>12725557.712012535</v>
      </c>
      <c r="K72" s="864">
        <v>9915591.4550507572</v>
      </c>
      <c r="L72" s="864">
        <v>7608283.4703726033</v>
      </c>
      <c r="M72" s="893"/>
      <c r="N72" s="878"/>
      <c r="O72" s="878"/>
      <c r="P72" s="878"/>
      <c r="Q72" s="878"/>
      <c r="R72" s="878"/>
      <c r="S72" s="878"/>
      <c r="T72" s="878"/>
    </row>
    <row r="73" spans="1:20" ht="15" x14ac:dyDescent="0.25">
      <c r="A73" s="428" t="s">
        <v>782</v>
      </c>
      <c r="B73" s="410">
        <v>5200478.4551406</v>
      </c>
      <c r="C73" s="410">
        <v>5454337.6346580433</v>
      </c>
      <c r="D73" s="410">
        <v>7419035.3115148414</v>
      </c>
      <c r="E73" s="410">
        <v>7160544.5188106615</v>
      </c>
      <c r="F73" s="410">
        <v>7797338.1480682166</v>
      </c>
      <c r="G73" s="410">
        <v>6384746.2539000008</v>
      </c>
      <c r="H73" s="410">
        <v>6875117.6071777344</v>
      </c>
      <c r="I73" s="410">
        <v>6453295.475290304</v>
      </c>
      <c r="J73" s="864">
        <v>7495506.9057344627</v>
      </c>
      <c r="K73" s="864">
        <v>7129236.3500367738</v>
      </c>
      <c r="L73" s="864">
        <v>6621406.301748978</v>
      </c>
      <c r="M73" s="893"/>
      <c r="N73" s="878"/>
      <c r="O73" s="878"/>
      <c r="P73" s="878"/>
      <c r="Q73" s="878"/>
      <c r="R73" s="878"/>
      <c r="S73" s="878"/>
      <c r="T73" s="878"/>
    </row>
    <row r="74" spans="1:20" ht="15" x14ac:dyDescent="0.25">
      <c r="A74" s="428" t="s">
        <v>797</v>
      </c>
      <c r="B74" s="410">
        <v>2581905.7791999998</v>
      </c>
      <c r="C74" s="410">
        <v>3150029.7818721826</v>
      </c>
      <c r="D74" s="410">
        <v>3619655.1894042939</v>
      </c>
      <c r="E74" s="410">
        <v>3468787.9084286848</v>
      </c>
      <c r="F74" s="410">
        <v>3067174.3474964569</v>
      </c>
      <c r="G74" s="410">
        <v>3213332.7346199998</v>
      </c>
      <c r="H74" s="410">
        <v>5048936.4432364823</v>
      </c>
      <c r="I74" s="410">
        <v>4834613.0972104361</v>
      </c>
      <c r="J74" s="864">
        <v>5857706.0208925996</v>
      </c>
      <c r="K74" s="864">
        <v>7147844.3497423837</v>
      </c>
      <c r="L74" s="864">
        <v>5222383.0898962384</v>
      </c>
      <c r="M74" s="893"/>
      <c r="N74" s="878"/>
      <c r="O74" s="878"/>
      <c r="P74" s="878"/>
      <c r="Q74" s="878"/>
      <c r="R74" s="878"/>
      <c r="S74" s="878"/>
      <c r="T74" s="878"/>
    </row>
    <row r="75" spans="1:20" ht="15" x14ac:dyDescent="0.25">
      <c r="A75" s="428" t="s">
        <v>796</v>
      </c>
      <c r="B75" s="410">
        <v>3449171.4610600001</v>
      </c>
      <c r="C75" s="410">
        <v>3887863.8566599996</v>
      </c>
      <c r="D75" s="410">
        <v>5606989.0631299997</v>
      </c>
      <c r="E75" s="410">
        <v>6686304.4079999998</v>
      </c>
      <c r="F75" s="410">
        <v>5663052.8317000009</v>
      </c>
      <c r="G75" s="410">
        <v>4769212.3398500001</v>
      </c>
      <c r="H75" s="410">
        <v>4462438.3670402812</v>
      </c>
      <c r="I75" s="410">
        <v>5687389.6456776354</v>
      </c>
      <c r="J75" s="864">
        <v>3863782.0252467599</v>
      </c>
      <c r="K75" s="864">
        <v>4547433.2491905801</v>
      </c>
      <c r="L75" s="864">
        <v>3733745.3939034385</v>
      </c>
      <c r="M75" s="893"/>
      <c r="N75" s="878"/>
      <c r="O75" s="878"/>
      <c r="P75" s="878"/>
      <c r="Q75" s="878"/>
      <c r="R75" s="878"/>
      <c r="S75" s="878"/>
      <c r="T75" s="878"/>
    </row>
    <row r="76" spans="1:20" ht="15" x14ac:dyDescent="0.25">
      <c r="A76" s="428" t="s">
        <v>798</v>
      </c>
      <c r="B76" s="410">
        <v>1644525.1435400001</v>
      </c>
      <c r="C76" s="410">
        <v>2161978.0734999999</v>
      </c>
      <c r="D76" s="410">
        <v>2887239.3978900001</v>
      </c>
      <c r="E76" s="410">
        <v>3057114.5808000001</v>
      </c>
      <c r="F76" s="410">
        <v>2919616.7758999998</v>
      </c>
      <c r="G76" s="410">
        <v>2477044.44233</v>
      </c>
      <c r="H76" s="410">
        <v>2311459.6408615285</v>
      </c>
      <c r="I76" s="410">
        <v>2723459.4861216168</v>
      </c>
      <c r="J76" s="864">
        <v>2868128.453279472</v>
      </c>
      <c r="K76" s="864">
        <v>2937865.1047025807</v>
      </c>
      <c r="L76" s="864">
        <v>3124422.7007758338</v>
      </c>
      <c r="M76" s="893"/>
      <c r="N76" s="878"/>
      <c r="O76" s="878"/>
      <c r="P76" s="878"/>
      <c r="Q76" s="878"/>
      <c r="R76" s="878"/>
      <c r="S76" s="878"/>
      <c r="T76" s="878"/>
    </row>
    <row r="77" spans="1:20" ht="15" x14ac:dyDescent="0.25">
      <c r="A77" s="428" t="s">
        <v>800</v>
      </c>
      <c r="B77" s="410">
        <v>1825791.6429200002</v>
      </c>
      <c r="C77" s="410">
        <v>2061177.9939799998</v>
      </c>
      <c r="D77" s="410">
        <v>2232758.1492499998</v>
      </c>
      <c r="E77" s="410">
        <v>1601155.8191999998</v>
      </c>
      <c r="F77" s="410">
        <v>1953354.5861500001</v>
      </c>
      <c r="G77" s="410">
        <v>1974453.8407799997</v>
      </c>
      <c r="H77" s="410">
        <v>3326069.5681514922</v>
      </c>
      <c r="I77" s="410">
        <v>3234840.5039723478</v>
      </c>
      <c r="J77" s="864">
        <v>4304157.7469679601</v>
      </c>
      <c r="K77" s="864">
        <v>2660206.6527726399</v>
      </c>
      <c r="L77" s="864">
        <v>1566637.9554177562</v>
      </c>
      <c r="M77" s="893"/>
      <c r="N77" s="878"/>
      <c r="O77" s="878"/>
      <c r="P77" s="878"/>
      <c r="Q77" s="878"/>
      <c r="R77" s="878"/>
      <c r="S77" s="878"/>
      <c r="T77" s="878"/>
    </row>
    <row r="78" spans="1:20" ht="15" x14ac:dyDescent="0.25">
      <c r="A78" s="428" t="s">
        <v>799</v>
      </c>
      <c r="B78" s="410">
        <v>913443.64188000001</v>
      </c>
      <c r="C78" s="410">
        <v>2209435.44276</v>
      </c>
      <c r="D78" s="410">
        <v>1041815.14417</v>
      </c>
      <c r="E78" s="410">
        <v>1404917.8751999999</v>
      </c>
      <c r="F78" s="410">
        <v>1136024.4621000001</v>
      </c>
      <c r="G78" s="410">
        <v>968765.21325000003</v>
      </c>
      <c r="H78" s="410">
        <v>1519724.398977489</v>
      </c>
      <c r="I78" s="410">
        <v>1449250.9675817706</v>
      </c>
      <c r="J78" s="864">
        <v>2008191.6852615231</v>
      </c>
      <c r="K78" s="864">
        <v>1547724.658759695</v>
      </c>
      <c r="L78" s="864">
        <v>1339081.9057552107</v>
      </c>
      <c r="M78" s="893"/>
      <c r="N78" s="878"/>
      <c r="O78" s="878"/>
      <c r="P78" s="878"/>
      <c r="Q78" s="878"/>
      <c r="R78" s="878"/>
      <c r="S78" s="878"/>
      <c r="T78" s="878"/>
    </row>
    <row r="79" spans="1:20" ht="15" x14ac:dyDescent="0.25">
      <c r="A79" s="428" t="s">
        <v>803</v>
      </c>
      <c r="B79" s="410">
        <v>37294.849779999997</v>
      </c>
      <c r="C79" s="410">
        <v>42032.8125</v>
      </c>
      <c r="D79" s="410">
        <v>42339.869109999992</v>
      </c>
      <c r="E79" s="410">
        <v>21522.379199999999</v>
      </c>
      <c r="F79" s="410">
        <v>11714.80695</v>
      </c>
      <c r="G79" s="410">
        <v>4561.6499999999996</v>
      </c>
      <c r="H79" s="410">
        <v>98514.900000000009</v>
      </c>
      <c r="I79" s="410">
        <v>152178.15651863316</v>
      </c>
      <c r="J79" s="864">
        <v>437429.05606000003</v>
      </c>
      <c r="K79" s="864">
        <v>348244.761</v>
      </c>
      <c r="L79" s="864">
        <v>287651.21574000001</v>
      </c>
      <c r="M79" s="893"/>
    </row>
    <row r="80" spans="1:20" ht="15" x14ac:dyDescent="0.25">
      <c r="A80" s="428" t="s">
        <v>801</v>
      </c>
      <c r="B80" s="410">
        <v>414056.74178000004</v>
      </c>
      <c r="C80" s="410">
        <v>495197.70292999997</v>
      </c>
      <c r="D80" s="410">
        <v>498347.86392999993</v>
      </c>
      <c r="E80" s="410">
        <v>108743.87999999999</v>
      </c>
      <c r="F80" s="410">
        <v>138607.74124999999</v>
      </c>
      <c r="G80" s="410">
        <v>51698.7</v>
      </c>
      <c r="H80" s="410">
        <v>796532.59656573122</v>
      </c>
      <c r="I80" s="410">
        <v>269317.81776000001</v>
      </c>
      <c r="J80" s="864">
        <v>309691.23983628559</v>
      </c>
      <c r="K80" s="864">
        <v>121183.64303237597</v>
      </c>
      <c r="L80" s="864">
        <v>173003.39708179192</v>
      </c>
      <c r="M80" s="893"/>
    </row>
    <row r="81" spans="1:13" ht="15" x14ac:dyDescent="0.25">
      <c r="A81" s="428" t="s">
        <v>804</v>
      </c>
      <c r="B81" s="410">
        <v>55096.25740000001</v>
      </c>
      <c r="C81" s="410">
        <v>60063.865330000001</v>
      </c>
      <c r="D81" s="410">
        <v>57491.882610000001</v>
      </c>
      <c r="E81" s="410">
        <v>70308</v>
      </c>
      <c r="F81" s="410">
        <v>84532.25</v>
      </c>
      <c r="G81" s="410">
        <v>47981.8</v>
      </c>
      <c r="H81" s="410">
        <v>59623.075000000004</v>
      </c>
      <c r="I81" s="410">
        <v>126778.00298755187</v>
      </c>
      <c r="J81" s="864">
        <v>160596.48003844672</v>
      </c>
      <c r="K81" s="864">
        <v>177125.38207262434</v>
      </c>
      <c r="L81" s="864">
        <v>117180.81311980405</v>
      </c>
      <c r="M81" s="893"/>
    </row>
    <row r="82" spans="1:13" ht="15" x14ac:dyDescent="0.25">
      <c r="A82" s="428" t="s">
        <v>802</v>
      </c>
      <c r="B82" s="410">
        <v>17516.543239999999</v>
      </c>
      <c r="C82" s="410">
        <v>15046.835229999999</v>
      </c>
      <c r="D82" s="410">
        <v>33233.814460000001</v>
      </c>
      <c r="E82" s="410">
        <v>29678.275199999996</v>
      </c>
      <c r="F82" s="410">
        <v>16646.5255</v>
      </c>
      <c r="G82" s="410">
        <v>29258.017620000002</v>
      </c>
      <c r="H82" s="410">
        <v>41710.344770132935</v>
      </c>
      <c r="I82" s="410">
        <v>55397.918094191773</v>
      </c>
      <c r="J82" s="864">
        <v>19283.75964993078</v>
      </c>
      <c r="K82" s="864">
        <v>14138.208319284309</v>
      </c>
      <c r="L82" s="864">
        <v>11162.317274582962</v>
      </c>
      <c r="M82" s="893"/>
    </row>
    <row r="83" spans="1:13" ht="12.75" x14ac:dyDescent="0.2">
      <c r="A83" s="428"/>
      <c r="B83" s="410"/>
      <c r="C83" s="410"/>
      <c r="D83" s="410"/>
      <c r="E83" s="410"/>
      <c r="F83" s="410"/>
      <c r="G83" s="410"/>
      <c r="H83" s="410"/>
      <c r="I83" s="410"/>
      <c r="L83" s="878"/>
    </row>
    <row r="84" spans="1:13" ht="78" customHeight="1" x14ac:dyDescent="0.2">
      <c r="A84" s="966" t="s">
        <v>848</v>
      </c>
      <c r="B84" s="966"/>
      <c r="C84" s="966"/>
      <c r="D84" s="966"/>
      <c r="E84" s="966"/>
      <c r="F84" s="966"/>
      <c r="G84" s="966"/>
      <c r="H84" s="966"/>
      <c r="I84" s="966"/>
      <c r="J84" s="966"/>
      <c r="K84" s="966"/>
      <c r="L84" s="966"/>
    </row>
    <row r="85" spans="1:13" ht="12.75" x14ac:dyDescent="0.2">
      <c r="A85" s="894" t="s">
        <v>849</v>
      </c>
      <c r="B85" s="894"/>
      <c r="C85" s="894"/>
      <c r="D85" s="894"/>
      <c r="E85" s="894"/>
      <c r="F85" s="894"/>
      <c r="G85" s="894"/>
      <c r="H85" s="894"/>
      <c r="I85" s="894"/>
      <c r="J85" s="894"/>
      <c r="K85" s="894"/>
      <c r="L85" s="878"/>
    </row>
    <row r="86" spans="1:13" ht="16.5" customHeight="1" x14ac:dyDescent="0.2">
      <c r="A86" s="895" t="s">
        <v>810</v>
      </c>
      <c r="B86" s="896"/>
      <c r="C86" s="896"/>
      <c r="D86" s="896"/>
      <c r="E86" s="896"/>
      <c r="F86" s="896"/>
      <c r="G86" s="896"/>
      <c r="H86" s="897"/>
      <c r="I86" s="897"/>
      <c r="J86" s="898"/>
      <c r="K86" s="898"/>
    </row>
    <row r="91" spans="1:13" ht="10.5" customHeight="1" x14ac:dyDescent="0.2"/>
  </sheetData>
  <mergeCells count="2">
    <mergeCell ref="A2:K2"/>
    <mergeCell ref="A84:L84"/>
  </mergeCells>
  <conditionalFormatting sqref="L46">
    <cfRule type="cellIs" dxfId="2" priority="1" stopIfTrue="1" operator="equal">
      <formula>-0.000001</formula>
    </cfRule>
  </conditionalFormatting>
  <conditionalFormatting sqref="P4:P21 N4:N30">
    <cfRule type="cellIs" dxfId="1" priority="3" stopIfTrue="1" operator="equal">
      <formula>-0.000001</formula>
    </cfRule>
  </conditionalFormatting>
  <conditionalFormatting sqref="P34:Q34">
    <cfRule type="cellIs" dxfId="0" priority="2" stopIfTrue="1" operator="equal">
      <formula>-0.000001</formula>
    </cfRule>
  </conditionalFormatting>
  <printOptions horizontalCentered="1" verticalCentered="1"/>
  <pageMargins left="0" right="0" top="0" bottom="0" header="0.31496062992125984" footer="0.31496062992125984"/>
  <pageSetup paperSize="9" scale="53" orientation="portrait" r:id="rId1"/>
  <ignoredErrors>
    <ignoredError sqref="B31:L31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EC5A7-89C8-4B87-B7BC-BA7648A06332}">
  <sheetPr>
    <tabColor rgb="FF92D050"/>
  </sheetPr>
  <dimension ref="A1:N54"/>
  <sheetViews>
    <sheetView showGridLines="0" view="pageBreakPreview" zoomScaleNormal="100" zoomScaleSheetLayoutView="100" workbookViewId="0">
      <selection activeCell="R16" sqref="R16"/>
    </sheetView>
  </sheetViews>
  <sheetFormatPr baseColWidth="10" defaultColWidth="11.42578125" defaultRowHeight="15" x14ac:dyDescent="0.25"/>
  <cols>
    <col min="2" max="14" width="10.5703125" customWidth="1"/>
    <col min="15" max="15" width="2.85546875" customWidth="1"/>
  </cols>
  <sheetData>
    <row r="1" spans="1:14" x14ac:dyDescent="0.25">
      <c r="A1" s="395" t="s">
        <v>626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spans="1:14" ht="15.75" x14ac:dyDescent="0.25">
      <c r="A2" s="559" t="s">
        <v>627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</row>
    <row r="3" spans="1:14" ht="15.75" x14ac:dyDescent="0.25">
      <c r="A3" s="559" t="s">
        <v>628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</row>
    <row r="4" spans="1:14" ht="15.75" thickBot="1" x14ac:dyDescent="0.3">
      <c r="A4" s="199" t="s">
        <v>629</v>
      </c>
      <c r="B4" s="560" t="s">
        <v>630</v>
      </c>
      <c r="C4" s="560" t="s">
        <v>631</v>
      </c>
      <c r="D4" s="560" t="s">
        <v>632</v>
      </c>
      <c r="E4" s="560" t="s">
        <v>633</v>
      </c>
      <c r="F4" s="560" t="s">
        <v>634</v>
      </c>
      <c r="G4" s="560" t="s">
        <v>635</v>
      </c>
      <c r="H4" s="560" t="s">
        <v>636</v>
      </c>
      <c r="I4" s="560" t="s">
        <v>637</v>
      </c>
      <c r="J4" s="560" t="s">
        <v>638</v>
      </c>
      <c r="K4" s="560" t="s">
        <v>639</v>
      </c>
      <c r="L4" s="560" t="s">
        <v>640</v>
      </c>
      <c r="M4" s="560" t="s">
        <v>641</v>
      </c>
      <c r="N4" s="560" t="s">
        <v>0</v>
      </c>
    </row>
    <row r="5" spans="1:14" ht="15.75" thickBot="1" x14ac:dyDescent="0.3">
      <c r="A5" s="561" t="s">
        <v>642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3"/>
    </row>
    <row r="6" spans="1:14" x14ac:dyDescent="0.25">
      <c r="A6" s="564">
        <v>2009</v>
      </c>
      <c r="B6" s="565">
        <v>353</v>
      </c>
      <c r="C6" s="565">
        <v>717</v>
      </c>
      <c r="D6" s="565">
        <v>601</v>
      </c>
      <c r="E6" s="565">
        <v>338</v>
      </c>
      <c r="F6" s="565">
        <v>507</v>
      </c>
      <c r="G6" s="565">
        <v>281</v>
      </c>
      <c r="H6" s="565">
        <v>304</v>
      </c>
      <c r="I6" s="565">
        <v>586</v>
      </c>
      <c r="J6" s="565">
        <v>415</v>
      </c>
      <c r="K6" s="565">
        <v>439</v>
      </c>
      <c r="L6" s="565">
        <v>404</v>
      </c>
      <c r="M6" s="565">
        <v>290</v>
      </c>
      <c r="N6" s="565">
        <f>SUM(B6:M6)</f>
        <v>5235</v>
      </c>
    </row>
    <row r="7" spans="1:14" x14ac:dyDescent="0.25">
      <c r="A7" s="564">
        <v>2010</v>
      </c>
      <c r="B7" s="565">
        <v>514</v>
      </c>
      <c r="C7" s="565">
        <v>1556</v>
      </c>
      <c r="D7" s="565">
        <v>512</v>
      </c>
      <c r="E7" s="565">
        <v>467</v>
      </c>
      <c r="F7" s="565">
        <v>697</v>
      </c>
      <c r="G7" s="565">
        <v>476</v>
      </c>
      <c r="H7" s="565">
        <v>686</v>
      </c>
      <c r="I7" s="565">
        <v>686</v>
      </c>
      <c r="J7" s="565">
        <v>526</v>
      </c>
      <c r="K7" s="565">
        <v>859</v>
      </c>
      <c r="L7" s="565">
        <v>949</v>
      </c>
      <c r="M7" s="565">
        <v>1710</v>
      </c>
      <c r="N7" s="565">
        <f t="shared" ref="N7:N19" si="0">SUM(B7:M7)</f>
        <v>9638</v>
      </c>
    </row>
    <row r="8" spans="1:14" x14ac:dyDescent="0.25">
      <c r="A8" s="564">
        <v>2011</v>
      </c>
      <c r="B8" s="565">
        <v>1388</v>
      </c>
      <c r="C8" s="565">
        <v>1930</v>
      </c>
      <c r="D8" s="565">
        <v>961</v>
      </c>
      <c r="E8" s="565">
        <v>782</v>
      </c>
      <c r="F8" s="565">
        <v>898</v>
      </c>
      <c r="G8" s="565">
        <v>494</v>
      </c>
      <c r="H8" s="565">
        <v>545</v>
      </c>
      <c r="I8" s="565">
        <v>600</v>
      </c>
      <c r="J8" s="565">
        <v>691</v>
      </c>
      <c r="K8" s="565">
        <v>451</v>
      </c>
      <c r="L8" s="565">
        <v>739</v>
      </c>
      <c r="M8" s="565">
        <v>463</v>
      </c>
      <c r="N8" s="565">
        <f t="shared" si="0"/>
        <v>9942</v>
      </c>
    </row>
    <row r="9" spans="1:14" x14ac:dyDescent="0.25">
      <c r="A9" s="564">
        <v>2012</v>
      </c>
      <c r="B9" s="565">
        <v>1391</v>
      </c>
      <c r="C9" s="565">
        <v>462</v>
      </c>
      <c r="D9" s="565">
        <v>474</v>
      </c>
      <c r="E9" s="565">
        <v>345</v>
      </c>
      <c r="F9" s="565">
        <v>1279</v>
      </c>
      <c r="G9" s="565">
        <v>523</v>
      </c>
      <c r="H9" s="565">
        <v>450</v>
      </c>
      <c r="I9" s="565">
        <v>611</v>
      </c>
      <c r="J9" s="565">
        <v>384</v>
      </c>
      <c r="K9" s="565">
        <v>371</v>
      </c>
      <c r="L9" s="565">
        <v>739</v>
      </c>
      <c r="M9" s="565">
        <v>218</v>
      </c>
      <c r="N9" s="565">
        <f t="shared" si="0"/>
        <v>7247</v>
      </c>
    </row>
    <row r="10" spans="1:14" x14ac:dyDescent="0.25">
      <c r="A10" s="564">
        <v>2013</v>
      </c>
      <c r="B10" s="565">
        <v>1121</v>
      </c>
      <c r="C10" s="565">
        <v>319</v>
      </c>
      <c r="D10" s="565">
        <v>318</v>
      </c>
      <c r="E10" s="565">
        <v>418</v>
      </c>
      <c r="F10" s="565">
        <v>1035</v>
      </c>
      <c r="G10" s="565">
        <v>376</v>
      </c>
      <c r="H10" s="565">
        <v>360</v>
      </c>
      <c r="I10" s="565">
        <v>451</v>
      </c>
      <c r="J10" s="565">
        <v>310</v>
      </c>
      <c r="K10" s="565">
        <v>271</v>
      </c>
      <c r="L10" s="565">
        <v>650</v>
      </c>
      <c r="M10" s="565">
        <v>168</v>
      </c>
      <c r="N10" s="565">
        <f t="shared" si="0"/>
        <v>5797</v>
      </c>
    </row>
    <row r="11" spans="1:14" x14ac:dyDescent="0.25">
      <c r="A11" s="564">
        <v>2014</v>
      </c>
      <c r="B11" s="565">
        <v>2039</v>
      </c>
      <c r="C11" s="565">
        <v>358</v>
      </c>
      <c r="D11" s="565">
        <v>236</v>
      </c>
      <c r="E11" s="565">
        <v>250</v>
      </c>
      <c r="F11" s="565">
        <v>670</v>
      </c>
      <c r="G11" s="565">
        <v>477</v>
      </c>
      <c r="H11" s="565">
        <v>206</v>
      </c>
      <c r="I11" s="565">
        <v>389</v>
      </c>
      <c r="J11" s="565">
        <v>403</v>
      </c>
      <c r="K11" s="565">
        <v>288</v>
      </c>
      <c r="L11" s="565">
        <v>402</v>
      </c>
      <c r="M11" s="565">
        <v>372</v>
      </c>
      <c r="N11" s="565">
        <f t="shared" si="0"/>
        <v>6090</v>
      </c>
    </row>
    <row r="12" spans="1:14" x14ac:dyDescent="0.25">
      <c r="A12" s="564">
        <v>2015</v>
      </c>
      <c r="B12" s="565">
        <v>2176</v>
      </c>
      <c r="C12" s="565">
        <v>325</v>
      </c>
      <c r="D12" s="565">
        <v>232</v>
      </c>
      <c r="E12" s="565">
        <v>246</v>
      </c>
      <c r="F12" s="565">
        <v>771</v>
      </c>
      <c r="G12" s="565">
        <v>353</v>
      </c>
      <c r="H12" s="565">
        <v>214</v>
      </c>
      <c r="I12" s="565">
        <v>571</v>
      </c>
      <c r="J12" s="565">
        <v>192</v>
      </c>
      <c r="K12" s="565">
        <v>184</v>
      </c>
      <c r="L12" s="565">
        <v>392</v>
      </c>
      <c r="M12" s="565">
        <v>140</v>
      </c>
      <c r="N12" s="565">
        <f t="shared" si="0"/>
        <v>5796</v>
      </c>
    </row>
    <row r="13" spans="1:14" x14ac:dyDescent="0.25">
      <c r="A13" s="564">
        <v>2016</v>
      </c>
      <c r="B13" s="565">
        <v>1917</v>
      </c>
      <c r="C13" s="565">
        <v>223</v>
      </c>
      <c r="D13" s="565">
        <v>205</v>
      </c>
      <c r="E13" s="565">
        <v>271</v>
      </c>
      <c r="F13" s="565">
        <v>0</v>
      </c>
      <c r="G13" s="565">
        <v>0</v>
      </c>
      <c r="H13" s="565">
        <v>879</v>
      </c>
      <c r="I13" s="565">
        <v>292</v>
      </c>
      <c r="J13" s="565">
        <v>330</v>
      </c>
      <c r="K13" s="565">
        <v>307</v>
      </c>
      <c r="L13" s="565">
        <v>582</v>
      </c>
      <c r="M13" s="565">
        <v>300</v>
      </c>
      <c r="N13" s="565">
        <f t="shared" si="0"/>
        <v>5306</v>
      </c>
    </row>
    <row r="14" spans="1:14" x14ac:dyDescent="0.25">
      <c r="A14" s="564">
        <v>2017</v>
      </c>
      <c r="B14" s="565">
        <v>2287</v>
      </c>
      <c r="C14" s="565">
        <v>70</v>
      </c>
      <c r="D14" s="565">
        <v>83</v>
      </c>
      <c r="E14" s="565">
        <v>55</v>
      </c>
      <c r="F14" s="565">
        <v>130</v>
      </c>
      <c r="G14" s="565">
        <v>34</v>
      </c>
      <c r="H14" s="565">
        <v>53</v>
      </c>
      <c r="I14" s="565">
        <v>98</v>
      </c>
      <c r="J14" s="565">
        <v>62</v>
      </c>
      <c r="K14" s="565">
        <v>1661</v>
      </c>
      <c r="L14" s="565">
        <v>895</v>
      </c>
      <c r="M14" s="565">
        <v>403</v>
      </c>
      <c r="N14" s="565">
        <f t="shared" si="0"/>
        <v>5831</v>
      </c>
    </row>
    <row r="15" spans="1:14" x14ac:dyDescent="0.25">
      <c r="A15" s="564">
        <v>2018</v>
      </c>
      <c r="B15" s="565">
        <v>699</v>
      </c>
      <c r="C15" s="565">
        <v>372</v>
      </c>
      <c r="D15" s="565">
        <v>349</v>
      </c>
      <c r="E15" s="565">
        <v>596</v>
      </c>
      <c r="F15" s="565">
        <v>1556</v>
      </c>
      <c r="G15" s="565">
        <v>403</v>
      </c>
      <c r="H15" s="565">
        <v>525</v>
      </c>
      <c r="I15" s="565">
        <v>876</v>
      </c>
      <c r="J15" s="565">
        <v>445</v>
      </c>
      <c r="K15" s="565">
        <v>328</v>
      </c>
      <c r="L15" s="565">
        <v>558</v>
      </c>
      <c r="M15" s="565">
        <v>237</v>
      </c>
      <c r="N15" s="565">
        <f t="shared" si="0"/>
        <v>6944</v>
      </c>
    </row>
    <row r="16" spans="1:14" x14ac:dyDescent="0.25">
      <c r="A16" s="564">
        <v>2019</v>
      </c>
      <c r="B16" s="565">
        <v>362</v>
      </c>
      <c r="C16" s="565">
        <v>586</v>
      </c>
      <c r="D16" s="565">
        <v>328</v>
      </c>
      <c r="E16" s="565">
        <v>388</v>
      </c>
      <c r="F16" s="565">
        <v>1488</v>
      </c>
      <c r="G16" s="565">
        <v>278</v>
      </c>
      <c r="H16" s="565">
        <v>403</v>
      </c>
      <c r="I16" s="565">
        <v>456</v>
      </c>
      <c r="J16" s="565">
        <v>340</v>
      </c>
      <c r="K16" s="565">
        <v>329</v>
      </c>
      <c r="L16" s="565">
        <v>1068</v>
      </c>
      <c r="M16" s="565">
        <v>272</v>
      </c>
      <c r="N16" s="565">
        <f t="shared" si="0"/>
        <v>6298</v>
      </c>
    </row>
    <row r="17" spans="1:14" x14ac:dyDescent="0.25">
      <c r="A17" s="564">
        <v>2020</v>
      </c>
      <c r="B17" s="565">
        <v>535</v>
      </c>
      <c r="C17" s="565">
        <v>287</v>
      </c>
      <c r="D17" s="565">
        <v>153</v>
      </c>
      <c r="E17" s="565">
        <v>0</v>
      </c>
      <c r="F17" s="565">
        <v>0</v>
      </c>
      <c r="G17" s="565">
        <v>0</v>
      </c>
      <c r="H17" s="565">
        <v>754</v>
      </c>
      <c r="I17" s="565">
        <v>374</v>
      </c>
      <c r="J17" s="565">
        <v>463</v>
      </c>
      <c r="K17" s="565">
        <v>560</v>
      </c>
      <c r="L17" s="565">
        <v>1979</v>
      </c>
      <c r="M17" s="565">
        <v>381</v>
      </c>
      <c r="N17" s="565">
        <f t="shared" si="0"/>
        <v>5486</v>
      </c>
    </row>
    <row r="18" spans="1:14" x14ac:dyDescent="0.25">
      <c r="A18" s="564">
        <v>2021</v>
      </c>
      <c r="B18" s="565">
        <v>371</v>
      </c>
      <c r="C18" s="565">
        <v>268</v>
      </c>
      <c r="D18" s="565">
        <v>627</v>
      </c>
      <c r="E18" s="565">
        <v>257</v>
      </c>
      <c r="F18" s="565">
        <v>651</v>
      </c>
      <c r="G18" s="565">
        <v>342</v>
      </c>
      <c r="H18" s="565">
        <v>410</v>
      </c>
      <c r="I18" s="565">
        <v>741</v>
      </c>
      <c r="J18" s="565">
        <v>437</v>
      </c>
      <c r="K18" s="565">
        <v>423</v>
      </c>
      <c r="L18" s="565">
        <v>1123</v>
      </c>
      <c r="M18" s="565">
        <v>319</v>
      </c>
      <c r="N18" s="565">
        <f t="shared" si="0"/>
        <v>5969</v>
      </c>
    </row>
    <row r="19" spans="1:14" x14ac:dyDescent="0.25">
      <c r="A19" s="564">
        <v>2022</v>
      </c>
      <c r="B19" s="565">
        <v>528</v>
      </c>
      <c r="C19" s="565">
        <v>322</v>
      </c>
      <c r="D19" s="565">
        <v>420</v>
      </c>
      <c r="E19" s="565">
        <v>447</v>
      </c>
      <c r="F19" s="565">
        <v>1449</v>
      </c>
      <c r="G19" s="565">
        <v>529</v>
      </c>
      <c r="H19" s="565">
        <v>499</v>
      </c>
      <c r="I19" s="565">
        <v>855</v>
      </c>
      <c r="J19" s="565">
        <v>446</v>
      </c>
      <c r="K19" s="565">
        <v>355</v>
      </c>
      <c r="L19" s="565">
        <v>712</v>
      </c>
      <c r="M19" s="565">
        <v>264</v>
      </c>
      <c r="N19" s="565">
        <f t="shared" si="0"/>
        <v>6826</v>
      </c>
    </row>
    <row r="20" spans="1:14" ht="15.75" thickBot="1" x14ac:dyDescent="0.3">
      <c r="A20" s="564">
        <v>2023</v>
      </c>
      <c r="B20" s="565">
        <v>386</v>
      </c>
      <c r="C20" s="565">
        <v>331</v>
      </c>
      <c r="D20" s="565">
        <v>419</v>
      </c>
      <c r="E20" s="565">
        <v>336</v>
      </c>
      <c r="F20" s="565">
        <v>1294</v>
      </c>
      <c r="G20" s="565">
        <v>354</v>
      </c>
      <c r="H20" s="565">
        <v>601</v>
      </c>
      <c r="I20" s="565">
        <v>1043</v>
      </c>
      <c r="J20" s="565">
        <v>532</v>
      </c>
      <c r="K20" s="565">
        <v>445</v>
      </c>
      <c r="L20" s="565">
        <v>798</v>
      </c>
      <c r="M20" s="565">
        <v>294</v>
      </c>
      <c r="N20" s="565">
        <f>SUM(B20:M20)</f>
        <v>6833</v>
      </c>
    </row>
    <row r="21" spans="1:14" ht="15.75" thickBot="1" x14ac:dyDescent="0.3">
      <c r="A21" s="566" t="s">
        <v>643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8"/>
    </row>
    <row r="22" spans="1:14" x14ac:dyDescent="0.25">
      <c r="A22" s="564">
        <v>2009</v>
      </c>
      <c r="B22" s="569">
        <v>137</v>
      </c>
      <c r="C22" s="569">
        <v>418</v>
      </c>
      <c r="D22" s="569">
        <v>429</v>
      </c>
      <c r="E22" s="569">
        <v>93</v>
      </c>
      <c r="F22" s="569">
        <v>208</v>
      </c>
      <c r="G22" s="569">
        <v>423</v>
      </c>
      <c r="H22" s="569">
        <v>487</v>
      </c>
      <c r="I22" s="569">
        <v>121</v>
      </c>
      <c r="J22" s="569">
        <v>281</v>
      </c>
      <c r="K22" s="569">
        <v>332</v>
      </c>
      <c r="L22" s="569">
        <v>443</v>
      </c>
      <c r="M22" s="569">
        <v>490</v>
      </c>
      <c r="N22" s="565">
        <f t="shared" ref="N22:N35" si="1">SUM(B22:M22)</f>
        <v>3862</v>
      </c>
    </row>
    <row r="23" spans="1:14" x14ac:dyDescent="0.25">
      <c r="A23" s="564">
        <v>2010</v>
      </c>
      <c r="B23" s="569">
        <v>215</v>
      </c>
      <c r="C23" s="569">
        <v>261</v>
      </c>
      <c r="D23" s="569">
        <v>195</v>
      </c>
      <c r="E23" s="569">
        <v>236</v>
      </c>
      <c r="F23" s="569">
        <v>251</v>
      </c>
      <c r="G23" s="569">
        <v>244</v>
      </c>
      <c r="H23" s="569">
        <v>352</v>
      </c>
      <c r="I23" s="569">
        <v>216</v>
      </c>
      <c r="J23" s="569">
        <v>450</v>
      </c>
      <c r="K23" s="569">
        <v>301</v>
      </c>
      <c r="L23" s="569">
        <v>582</v>
      </c>
      <c r="M23" s="569">
        <v>688</v>
      </c>
      <c r="N23" s="565">
        <f t="shared" si="1"/>
        <v>3991</v>
      </c>
    </row>
    <row r="24" spans="1:14" ht="12.75" customHeight="1" x14ac:dyDescent="0.25">
      <c r="A24" s="564">
        <v>2011</v>
      </c>
      <c r="B24" s="569">
        <v>242</v>
      </c>
      <c r="C24" s="569">
        <v>292</v>
      </c>
      <c r="D24" s="569">
        <v>623</v>
      </c>
      <c r="E24" s="569">
        <v>481</v>
      </c>
      <c r="F24" s="569">
        <v>550</v>
      </c>
      <c r="G24" s="569">
        <v>332</v>
      </c>
      <c r="H24" s="569">
        <v>491</v>
      </c>
      <c r="I24" s="569">
        <v>455</v>
      </c>
      <c r="J24" s="569">
        <v>300</v>
      </c>
      <c r="K24" s="569">
        <v>179</v>
      </c>
      <c r="L24" s="569">
        <v>135</v>
      </c>
      <c r="M24" s="569">
        <v>175</v>
      </c>
      <c r="N24" s="565">
        <f t="shared" si="1"/>
        <v>4255</v>
      </c>
    </row>
    <row r="25" spans="1:14" x14ac:dyDescent="0.25">
      <c r="A25" s="564">
        <v>2012</v>
      </c>
      <c r="B25" s="569">
        <v>0</v>
      </c>
      <c r="C25" s="569">
        <v>0</v>
      </c>
      <c r="D25" s="569">
        <v>507</v>
      </c>
      <c r="E25" s="569">
        <v>1002</v>
      </c>
      <c r="F25" s="569">
        <v>517</v>
      </c>
      <c r="G25" s="569">
        <v>318</v>
      </c>
      <c r="H25" s="569">
        <v>347</v>
      </c>
      <c r="I25" s="569">
        <v>346</v>
      </c>
      <c r="J25" s="569">
        <v>196</v>
      </c>
      <c r="K25" s="569">
        <v>444</v>
      </c>
      <c r="L25" s="569">
        <v>336</v>
      </c>
      <c r="M25" s="569">
        <v>363</v>
      </c>
      <c r="N25" s="565">
        <f t="shared" si="1"/>
        <v>4376</v>
      </c>
    </row>
    <row r="26" spans="1:14" x14ac:dyDescent="0.25">
      <c r="A26" s="564">
        <v>2013</v>
      </c>
      <c r="B26" s="569">
        <v>125</v>
      </c>
      <c r="C26" s="569">
        <v>331</v>
      </c>
      <c r="D26" s="569">
        <v>330</v>
      </c>
      <c r="E26" s="569">
        <v>339</v>
      </c>
      <c r="F26" s="569">
        <v>326</v>
      </c>
      <c r="G26" s="569">
        <v>223</v>
      </c>
      <c r="H26" s="569">
        <v>420</v>
      </c>
      <c r="I26" s="569">
        <v>266</v>
      </c>
      <c r="J26" s="569">
        <v>390</v>
      </c>
      <c r="K26" s="569">
        <v>304</v>
      </c>
      <c r="L26" s="569">
        <v>317</v>
      </c>
      <c r="M26" s="569">
        <v>351</v>
      </c>
      <c r="N26" s="565">
        <f t="shared" si="1"/>
        <v>3722</v>
      </c>
    </row>
    <row r="27" spans="1:14" x14ac:dyDescent="0.25">
      <c r="A27" s="564">
        <v>2014</v>
      </c>
      <c r="B27" s="569">
        <v>220</v>
      </c>
      <c r="C27" s="569">
        <v>284</v>
      </c>
      <c r="D27" s="569">
        <v>253</v>
      </c>
      <c r="E27" s="569">
        <v>237</v>
      </c>
      <c r="F27" s="569">
        <v>357</v>
      </c>
      <c r="G27" s="569">
        <v>275</v>
      </c>
      <c r="H27" s="569">
        <v>278</v>
      </c>
      <c r="I27" s="569">
        <v>88</v>
      </c>
      <c r="J27" s="569">
        <v>244</v>
      </c>
      <c r="K27" s="569">
        <v>245</v>
      </c>
      <c r="L27" s="569">
        <v>145</v>
      </c>
      <c r="M27" s="569">
        <v>342</v>
      </c>
      <c r="N27" s="565">
        <f t="shared" si="1"/>
        <v>2968</v>
      </c>
    </row>
    <row r="28" spans="1:14" x14ac:dyDescent="0.25">
      <c r="A28" s="564">
        <v>2015</v>
      </c>
      <c r="B28" s="569">
        <v>225</v>
      </c>
      <c r="C28" s="569">
        <v>112</v>
      </c>
      <c r="D28" s="569">
        <v>155</v>
      </c>
      <c r="E28" s="569">
        <v>388</v>
      </c>
      <c r="F28" s="569">
        <v>364</v>
      </c>
      <c r="G28" s="569">
        <v>208</v>
      </c>
      <c r="H28" s="569">
        <v>393</v>
      </c>
      <c r="I28" s="569">
        <v>166</v>
      </c>
      <c r="J28" s="569">
        <v>474</v>
      </c>
      <c r="K28" s="565">
        <v>0</v>
      </c>
      <c r="L28" s="565">
        <v>0</v>
      </c>
      <c r="M28" s="565">
        <v>0</v>
      </c>
      <c r="N28" s="565">
        <f t="shared" si="1"/>
        <v>2485</v>
      </c>
    </row>
    <row r="29" spans="1:14" x14ac:dyDescent="0.25">
      <c r="A29" s="564">
        <v>2016</v>
      </c>
      <c r="B29" s="565">
        <v>0</v>
      </c>
      <c r="C29" s="565">
        <v>0</v>
      </c>
      <c r="D29" s="565">
        <v>0</v>
      </c>
      <c r="E29" s="565">
        <v>74</v>
      </c>
      <c r="F29" s="565">
        <v>0</v>
      </c>
      <c r="G29" s="565">
        <v>0</v>
      </c>
      <c r="H29" s="565">
        <v>0</v>
      </c>
      <c r="I29" s="565">
        <v>0</v>
      </c>
      <c r="J29" s="565">
        <v>0</v>
      </c>
      <c r="K29" s="569">
        <v>908</v>
      </c>
      <c r="L29" s="569">
        <v>179</v>
      </c>
      <c r="M29" s="569">
        <v>285</v>
      </c>
      <c r="N29" s="565">
        <f t="shared" si="1"/>
        <v>1446</v>
      </c>
    </row>
    <row r="30" spans="1:14" x14ac:dyDescent="0.25">
      <c r="A30" s="564">
        <v>2017</v>
      </c>
      <c r="B30" s="565">
        <v>0</v>
      </c>
      <c r="C30" s="565">
        <v>61</v>
      </c>
      <c r="D30" s="565">
        <v>247</v>
      </c>
      <c r="E30" s="565">
        <v>81</v>
      </c>
      <c r="F30" s="565">
        <v>110</v>
      </c>
      <c r="G30" s="565">
        <v>213</v>
      </c>
      <c r="H30" s="565">
        <v>108</v>
      </c>
      <c r="I30" s="565">
        <v>148</v>
      </c>
      <c r="J30" s="565">
        <v>325</v>
      </c>
      <c r="K30" s="569">
        <v>217</v>
      </c>
      <c r="L30" s="569">
        <v>130</v>
      </c>
      <c r="M30" s="569">
        <v>490</v>
      </c>
      <c r="N30" s="565">
        <f t="shared" si="1"/>
        <v>2130</v>
      </c>
    </row>
    <row r="31" spans="1:14" x14ac:dyDescent="0.25">
      <c r="A31" s="564">
        <v>2018</v>
      </c>
      <c r="B31" s="569">
        <v>134</v>
      </c>
      <c r="C31" s="569">
        <v>202</v>
      </c>
      <c r="D31" s="569">
        <v>178</v>
      </c>
      <c r="E31" s="569">
        <v>150</v>
      </c>
      <c r="F31" s="569">
        <v>119</v>
      </c>
      <c r="G31" s="569">
        <v>129</v>
      </c>
      <c r="H31" s="569">
        <v>22</v>
      </c>
      <c r="I31" s="569">
        <v>261</v>
      </c>
      <c r="J31" s="569">
        <v>177</v>
      </c>
      <c r="K31" s="569">
        <v>204</v>
      </c>
      <c r="L31" s="569">
        <v>519</v>
      </c>
      <c r="M31" s="569">
        <v>241</v>
      </c>
      <c r="N31" s="565">
        <f t="shared" si="1"/>
        <v>2336</v>
      </c>
    </row>
    <row r="32" spans="1:14" x14ac:dyDescent="0.25">
      <c r="A32" s="564">
        <v>2019</v>
      </c>
      <c r="B32" s="570">
        <v>199</v>
      </c>
      <c r="C32" s="570">
        <v>314</v>
      </c>
      <c r="D32" s="570">
        <v>164</v>
      </c>
      <c r="E32" s="570">
        <v>319</v>
      </c>
      <c r="F32" s="570">
        <v>249</v>
      </c>
      <c r="G32" s="570">
        <v>206</v>
      </c>
      <c r="H32" s="570">
        <v>301</v>
      </c>
      <c r="I32" s="570">
        <v>316</v>
      </c>
      <c r="J32" s="570">
        <v>104</v>
      </c>
      <c r="K32" s="570">
        <v>302</v>
      </c>
      <c r="L32" s="570">
        <v>147</v>
      </c>
      <c r="M32" s="570">
        <v>433</v>
      </c>
      <c r="N32" s="565">
        <f t="shared" si="1"/>
        <v>3054</v>
      </c>
    </row>
    <row r="33" spans="1:14" x14ac:dyDescent="0.25">
      <c r="A33" s="564">
        <v>2020</v>
      </c>
      <c r="B33" s="570">
        <v>241</v>
      </c>
      <c r="C33" s="570">
        <v>187</v>
      </c>
      <c r="D33" s="571">
        <v>157</v>
      </c>
      <c r="E33" s="571">
        <v>0</v>
      </c>
      <c r="F33" s="571">
        <v>0</v>
      </c>
      <c r="G33" s="571">
        <v>0</v>
      </c>
      <c r="H33" s="571">
        <v>102</v>
      </c>
      <c r="I33" s="571">
        <v>297</v>
      </c>
      <c r="J33" s="571">
        <v>169</v>
      </c>
      <c r="K33" s="571">
        <v>213</v>
      </c>
      <c r="L33" s="571">
        <v>350</v>
      </c>
      <c r="M33" s="571">
        <v>179</v>
      </c>
      <c r="N33" s="565">
        <f t="shared" si="1"/>
        <v>1895</v>
      </c>
    </row>
    <row r="34" spans="1:14" x14ac:dyDescent="0.25">
      <c r="A34" s="564">
        <v>2021</v>
      </c>
      <c r="B34" s="570">
        <v>219</v>
      </c>
      <c r="C34" s="570">
        <v>203</v>
      </c>
      <c r="D34" s="571">
        <v>219</v>
      </c>
      <c r="E34" s="571">
        <v>210</v>
      </c>
      <c r="F34" s="571">
        <v>233</v>
      </c>
      <c r="G34" s="571">
        <v>339</v>
      </c>
      <c r="H34" s="571">
        <v>326</v>
      </c>
      <c r="I34" s="571">
        <v>316</v>
      </c>
      <c r="J34" s="571">
        <v>219</v>
      </c>
      <c r="K34" s="571">
        <v>279</v>
      </c>
      <c r="L34" s="571">
        <v>324</v>
      </c>
      <c r="M34" s="571">
        <v>259</v>
      </c>
      <c r="N34" s="565">
        <f t="shared" si="1"/>
        <v>3146</v>
      </c>
    </row>
    <row r="35" spans="1:14" x14ac:dyDescent="0.25">
      <c r="A35" s="564">
        <v>2022</v>
      </c>
      <c r="B35" s="570">
        <v>301</v>
      </c>
      <c r="C35" s="570">
        <v>274</v>
      </c>
      <c r="D35" s="571">
        <v>337</v>
      </c>
      <c r="E35" s="571">
        <v>286</v>
      </c>
      <c r="F35" s="571">
        <v>319</v>
      </c>
      <c r="G35" s="571">
        <v>238</v>
      </c>
      <c r="H35" s="571">
        <v>356</v>
      </c>
      <c r="I35" s="571">
        <v>317</v>
      </c>
      <c r="J35" s="571">
        <v>335</v>
      </c>
      <c r="K35" s="571">
        <v>350</v>
      </c>
      <c r="L35" s="571">
        <v>321</v>
      </c>
      <c r="M35" s="571">
        <v>305</v>
      </c>
      <c r="N35" s="565">
        <f t="shared" si="1"/>
        <v>3739</v>
      </c>
    </row>
    <row r="36" spans="1:14" ht="15.75" thickBot="1" x14ac:dyDescent="0.3">
      <c r="A36" s="564">
        <v>2023</v>
      </c>
      <c r="B36" s="570">
        <v>350</v>
      </c>
      <c r="C36" s="570">
        <v>362</v>
      </c>
      <c r="D36" s="571">
        <v>505</v>
      </c>
      <c r="E36" s="571">
        <v>373</v>
      </c>
      <c r="F36" s="571">
        <v>491</v>
      </c>
      <c r="G36" s="571">
        <v>343</v>
      </c>
      <c r="H36" s="571">
        <v>439</v>
      </c>
      <c r="I36" s="571">
        <v>468</v>
      </c>
      <c r="J36" s="565">
        <v>347</v>
      </c>
      <c r="K36" s="565">
        <v>292</v>
      </c>
      <c r="L36" s="565">
        <v>360</v>
      </c>
      <c r="M36" s="565">
        <v>366</v>
      </c>
      <c r="N36" s="565">
        <f>SUM(B36:M36)</f>
        <v>4696</v>
      </c>
    </row>
    <row r="37" spans="1:14" ht="15.75" thickBot="1" x14ac:dyDescent="0.3">
      <c r="A37" s="566" t="s">
        <v>644</v>
      </c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8"/>
    </row>
    <row r="38" spans="1:14" x14ac:dyDescent="0.25">
      <c r="A38" s="564">
        <v>2009</v>
      </c>
      <c r="B38" s="569">
        <v>79054</v>
      </c>
      <c r="C38" s="565">
        <v>233271</v>
      </c>
      <c r="D38" s="565">
        <v>245697</v>
      </c>
      <c r="E38" s="565">
        <v>49862</v>
      </c>
      <c r="F38" s="569">
        <v>128089</v>
      </c>
      <c r="G38" s="565">
        <v>262520</v>
      </c>
      <c r="H38" s="565">
        <v>287412</v>
      </c>
      <c r="I38" s="565">
        <v>58346</v>
      </c>
      <c r="J38" s="569">
        <v>184683</v>
      </c>
      <c r="K38" s="565">
        <v>187909</v>
      </c>
      <c r="L38" s="565">
        <v>239235</v>
      </c>
      <c r="M38" s="565">
        <v>252290</v>
      </c>
      <c r="N38" s="565">
        <f t="shared" ref="N38:N52" si="2">SUM(B38:M38)</f>
        <v>2208368</v>
      </c>
    </row>
    <row r="39" spans="1:14" x14ac:dyDescent="0.25">
      <c r="A39" s="564">
        <v>2010</v>
      </c>
      <c r="B39" s="569">
        <v>105549</v>
      </c>
      <c r="C39" s="565">
        <v>186481</v>
      </c>
      <c r="D39" s="565">
        <v>113138</v>
      </c>
      <c r="E39" s="565">
        <v>126981</v>
      </c>
      <c r="F39" s="569">
        <v>144408</v>
      </c>
      <c r="G39" s="565">
        <v>153551</v>
      </c>
      <c r="H39" s="565">
        <v>236173</v>
      </c>
      <c r="I39" s="565">
        <v>117965</v>
      </c>
      <c r="J39" s="569">
        <v>274273</v>
      </c>
      <c r="K39" s="565">
        <v>201597</v>
      </c>
      <c r="L39" s="565">
        <v>391211</v>
      </c>
      <c r="M39" s="565">
        <v>445154</v>
      </c>
      <c r="N39" s="565">
        <f t="shared" si="2"/>
        <v>2496481</v>
      </c>
    </row>
    <row r="40" spans="1:14" x14ac:dyDescent="0.25">
      <c r="A40" s="564">
        <v>2011</v>
      </c>
      <c r="B40" s="569">
        <v>161710</v>
      </c>
      <c r="C40" s="565">
        <v>170715</v>
      </c>
      <c r="D40" s="565">
        <v>432702</v>
      </c>
      <c r="E40" s="565">
        <v>390251</v>
      </c>
      <c r="F40" s="569">
        <v>437382</v>
      </c>
      <c r="G40" s="565">
        <v>220084</v>
      </c>
      <c r="H40" s="565">
        <v>342824</v>
      </c>
      <c r="I40" s="565">
        <v>299026</v>
      </c>
      <c r="J40" s="569">
        <v>171908</v>
      </c>
      <c r="K40" s="565">
        <v>171167</v>
      </c>
      <c r="L40" s="565">
        <v>101514</v>
      </c>
      <c r="M40" s="565">
        <v>113158</v>
      </c>
      <c r="N40" s="565">
        <f t="shared" si="2"/>
        <v>3012441</v>
      </c>
    </row>
    <row r="41" spans="1:14" x14ac:dyDescent="0.25">
      <c r="A41" s="564">
        <v>2012</v>
      </c>
      <c r="B41" s="565">
        <v>0</v>
      </c>
      <c r="C41" s="565">
        <v>0</v>
      </c>
      <c r="D41" s="565">
        <v>344770</v>
      </c>
      <c r="E41" s="565">
        <v>600417</v>
      </c>
      <c r="F41" s="569">
        <v>306692</v>
      </c>
      <c r="G41" s="565">
        <v>200734</v>
      </c>
      <c r="H41" s="565">
        <v>230042</v>
      </c>
      <c r="I41" s="565">
        <v>200873</v>
      </c>
      <c r="J41" s="569">
        <v>133315</v>
      </c>
      <c r="K41" s="565">
        <v>287218</v>
      </c>
      <c r="L41" s="565">
        <v>214813</v>
      </c>
      <c r="M41" s="565">
        <v>220432</v>
      </c>
      <c r="N41" s="565">
        <f t="shared" si="2"/>
        <v>2739306</v>
      </c>
    </row>
    <row r="42" spans="1:14" x14ac:dyDescent="0.25">
      <c r="A42" s="564">
        <v>2013</v>
      </c>
      <c r="B42" s="569">
        <v>58586</v>
      </c>
      <c r="C42" s="565">
        <v>147664</v>
      </c>
      <c r="D42" s="565">
        <v>152719</v>
      </c>
      <c r="E42" s="565">
        <v>169137</v>
      </c>
      <c r="F42" s="569">
        <v>158259</v>
      </c>
      <c r="G42" s="565">
        <v>117696</v>
      </c>
      <c r="H42" s="565">
        <v>226659</v>
      </c>
      <c r="I42" s="565">
        <v>141609</v>
      </c>
      <c r="J42" s="569">
        <v>204049</v>
      </c>
      <c r="K42" s="565">
        <v>160318</v>
      </c>
      <c r="L42" s="565">
        <v>150143</v>
      </c>
      <c r="M42" s="565">
        <v>173860</v>
      </c>
      <c r="N42" s="565">
        <f t="shared" si="2"/>
        <v>1860699</v>
      </c>
    </row>
    <row r="43" spans="1:14" x14ac:dyDescent="0.25">
      <c r="A43" s="564">
        <v>2014</v>
      </c>
      <c r="B43" s="569">
        <v>98436.3</v>
      </c>
      <c r="C43" s="565">
        <v>133326</v>
      </c>
      <c r="D43" s="565">
        <v>132626.29999999999</v>
      </c>
      <c r="E43" s="565">
        <v>139241</v>
      </c>
      <c r="F43" s="569">
        <v>190666</v>
      </c>
      <c r="G43" s="565">
        <v>126401</v>
      </c>
      <c r="H43" s="565">
        <v>133390</v>
      </c>
      <c r="I43" s="565">
        <v>41694</v>
      </c>
      <c r="J43" s="569">
        <v>127290.4</v>
      </c>
      <c r="K43" s="565">
        <v>127743</v>
      </c>
      <c r="L43" s="565">
        <v>68142</v>
      </c>
      <c r="M43" s="565">
        <v>180040</v>
      </c>
      <c r="N43" s="565">
        <f t="shared" si="2"/>
        <v>1498996</v>
      </c>
    </row>
    <row r="44" spans="1:14" x14ac:dyDescent="0.25">
      <c r="A44" s="564">
        <v>2015</v>
      </c>
      <c r="B44" s="569">
        <v>110934</v>
      </c>
      <c r="C44" s="565">
        <v>53376</v>
      </c>
      <c r="D44" s="565">
        <v>106585</v>
      </c>
      <c r="E44" s="565">
        <v>228911</v>
      </c>
      <c r="F44" s="569">
        <v>208849</v>
      </c>
      <c r="G44" s="565">
        <v>117497</v>
      </c>
      <c r="H44" s="565">
        <v>210342</v>
      </c>
      <c r="I44" s="565">
        <v>97422</v>
      </c>
      <c r="J44" s="569">
        <v>253813</v>
      </c>
      <c r="K44" s="565">
        <v>0</v>
      </c>
      <c r="L44" s="565">
        <v>0</v>
      </c>
      <c r="M44" s="565">
        <v>0</v>
      </c>
      <c r="N44" s="565">
        <f t="shared" si="2"/>
        <v>1387729</v>
      </c>
    </row>
    <row r="45" spans="1:14" x14ac:dyDescent="0.25">
      <c r="A45" s="564">
        <v>2016</v>
      </c>
      <c r="B45" s="565">
        <v>0</v>
      </c>
      <c r="C45" s="565">
        <v>0</v>
      </c>
      <c r="D45" s="565">
        <v>0</v>
      </c>
      <c r="E45" s="565">
        <v>35313</v>
      </c>
      <c r="F45" s="565">
        <v>0</v>
      </c>
      <c r="G45" s="565">
        <v>0</v>
      </c>
      <c r="H45" s="565">
        <v>0</v>
      </c>
      <c r="I45" s="565">
        <v>0</v>
      </c>
      <c r="J45" s="565">
        <v>0</v>
      </c>
      <c r="K45" s="565">
        <v>427494</v>
      </c>
      <c r="L45" s="565">
        <v>84556</v>
      </c>
      <c r="M45" s="565">
        <v>138372</v>
      </c>
      <c r="N45" s="565">
        <f t="shared" si="2"/>
        <v>685735</v>
      </c>
    </row>
    <row r="46" spans="1:14" x14ac:dyDescent="0.25">
      <c r="A46" s="564">
        <v>2017</v>
      </c>
      <c r="B46" s="565">
        <v>0</v>
      </c>
      <c r="C46" s="565">
        <v>32699</v>
      </c>
      <c r="D46" s="565">
        <v>119341</v>
      </c>
      <c r="E46" s="565">
        <v>39632</v>
      </c>
      <c r="F46" s="569">
        <v>52597</v>
      </c>
      <c r="G46" s="565">
        <v>103011</v>
      </c>
      <c r="H46" s="565">
        <v>58147</v>
      </c>
      <c r="I46" s="565">
        <v>71465</v>
      </c>
      <c r="J46" s="569">
        <v>169386</v>
      </c>
      <c r="K46" s="565">
        <v>116649</v>
      </c>
      <c r="L46" s="565">
        <v>66266</v>
      </c>
      <c r="M46" s="565">
        <v>248824</v>
      </c>
      <c r="N46" s="565">
        <f t="shared" si="2"/>
        <v>1078017</v>
      </c>
    </row>
    <row r="47" spans="1:14" x14ac:dyDescent="0.25">
      <c r="A47" s="564">
        <v>2018</v>
      </c>
      <c r="B47" s="569">
        <v>77037.951400000005</v>
      </c>
      <c r="C47" s="565">
        <v>101004.1557</v>
      </c>
      <c r="D47" s="565">
        <v>87581.926600000006</v>
      </c>
      <c r="E47" s="565">
        <v>65305.583700000003</v>
      </c>
      <c r="F47" s="569">
        <v>56652.629000000001</v>
      </c>
      <c r="G47" s="565">
        <v>60121.993999999999</v>
      </c>
      <c r="H47" s="565">
        <v>8299.4192999999996</v>
      </c>
      <c r="I47" s="565">
        <v>140270</v>
      </c>
      <c r="J47" s="569">
        <v>96581.507800000007</v>
      </c>
      <c r="K47" s="565">
        <v>92298.494099999996</v>
      </c>
      <c r="L47" s="565">
        <v>298058.84769999998</v>
      </c>
      <c r="M47" s="565">
        <v>134142.55230000001</v>
      </c>
      <c r="N47" s="565">
        <f t="shared" si="2"/>
        <v>1217355.0616000001</v>
      </c>
    </row>
    <row r="48" spans="1:14" x14ac:dyDescent="0.25">
      <c r="A48" s="564">
        <v>2019</v>
      </c>
      <c r="B48" s="569">
        <v>113674.3042</v>
      </c>
      <c r="C48" s="565">
        <v>163856.00839999999</v>
      </c>
      <c r="D48" s="565">
        <v>82299.246799999994</v>
      </c>
      <c r="E48" s="565">
        <v>168104.20209999999</v>
      </c>
      <c r="F48" s="565">
        <v>123100</v>
      </c>
      <c r="G48" s="565">
        <v>109500</v>
      </c>
      <c r="H48" s="565">
        <v>156221.7782</v>
      </c>
      <c r="I48" s="565">
        <v>147464.70670000001</v>
      </c>
      <c r="J48" s="565">
        <v>40886.7673</v>
      </c>
      <c r="K48" s="565">
        <v>140394.4111</v>
      </c>
      <c r="L48" s="565">
        <v>73818.002699999997</v>
      </c>
      <c r="M48" s="565">
        <v>250455.20490000001</v>
      </c>
      <c r="N48" s="565">
        <f t="shared" si="2"/>
        <v>1569774.6324</v>
      </c>
    </row>
    <row r="49" spans="1:14" x14ac:dyDescent="0.25">
      <c r="A49" s="564">
        <v>2020</v>
      </c>
      <c r="B49" s="570">
        <v>130443.2118</v>
      </c>
      <c r="C49" s="571">
        <v>103099.0327</v>
      </c>
      <c r="D49" s="571">
        <v>73948.434899999993</v>
      </c>
      <c r="E49" s="571">
        <v>0</v>
      </c>
      <c r="F49" s="571">
        <v>0</v>
      </c>
      <c r="G49" s="571">
        <v>0</v>
      </c>
      <c r="H49" s="571">
        <v>51938.995300000002</v>
      </c>
      <c r="I49" s="571">
        <v>170409.80780000001</v>
      </c>
      <c r="J49" s="571">
        <v>72232.071899999995</v>
      </c>
      <c r="K49" s="571">
        <v>112837.5545</v>
      </c>
      <c r="L49" s="571">
        <v>198928.77929999999</v>
      </c>
      <c r="M49" s="571">
        <v>95960</v>
      </c>
      <c r="N49" s="565">
        <f t="shared" si="2"/>
        <v>1009797.8881999999</v>
      </c>
    </row>
    <row r="50" spans="1:14" x14ac:dyDescent="0.25">
      <c r="A50" s="564">
        <v>2021</v>
      </c>
      <c r="B50" s="570">
        <v>118360.9504</v>
      </c>
      <c r="C50" s="571">
        <v>116461.18919999999</v>
      </c>
      <c r="D50" s="571">
        <v>100449.1796</v>
      </c>
      <c r="E50" s="571">
        <v>121142.3597</v>
      </c>
      <c r="F50" s="571">
        <v>133020</v>
      </c>
      <c r="G50" s="571">
        <v>178812.8726</v>
      </c>
      <c r="H50" s="571">
        <v>172294.3615</v>
      </c>
      <c r="I50" s="571">
        <v>160758.0379</v>
      </c>
      <c r="J50" s="571">
        <v>106249.34880000001</v>
      </c>
      <c r="K50" s="571">
        <v>133625.087</v>
      </c>
      <c r="L50" s="571">
        <v>156286.829</v>
      </c>
      <c r="M50" s="571">
        <v>144670</v>
      </c>
      <c r="N50" s="565">
        <f t="shared" si="2"/>
        <v>1642130.2157000001</v>
      </c>
    </row>
    <row r="51" spans="1:14" x14ac:dyDescent="0.25">
      <c r="A51" s="564">
        <v>2022</v>
      </c>
      <c r="B51" s="570">
        <v>139071.03030000001</v>
      </c>
      <c r="C51" s="571">
        <v>138971</v>
      </c>
      <c r="D51" s="571">
        <v>169098.16500000001</v>
      </c>
      <c r="E51" s="571">
        <v>126841.2335</v>
      </c>
      <c r="F51" s="571">
        <v>147361.1048</v>
      </c>
      <c r="G51" s="571">
        <v>100141.92879999999</v>
      </c>
      <c r="H51" s="571">
        <v>154905.747</v>
      </c>
      <c r="I51" s="571">
        <v>150632</v>
      </c>
      <c r="J51" s="571">
        <v>179491.0202</v>
      </c>
      <c r="K51" s="571">
        <v>146335.63159999999</v>
      </c>
      <c r="L51" s="571">
        <v>154340.6189</v>
      </c>
      <c r="M51" s="571">
        <v>153410</v>
      </c>
      <c r="N51" s="565">
        <f t="shared" si="2"/>
        <v>1760599.4800999998</v>
      </c>
    </row>
    <row r="52" spans="1:14" x14ac:dyDescent="0.25">
      <c r="A52" s="564">
        <v>2023</v>
      </c>
      <c r="B52" s="570">
        <v>154724.4688</v>
      </c>
      <c r="C52" s="571">
        <v>168287.96609999999</v>
      </c>
      <c r="D52" s="571">
        <v>223068.7977</v>
      </c>
      <c r="E52" s="571">
        <v>170836.6833</v>
      </c>
      <c r="F52" s="571">
        <v>214612.16560000001</v>
      </c>
      <c r="G52" s="571">
        <v>146115.3806</v>
      </c>
      <c r="H52" s="571">
        <v>192413.5478</v>
      </c>
      <c r="I52" s="571">
        <v>205592.66940000001</v>
      </c>
      <c r="J52" s="565">
        <v>154540.96679999999</v>
      </c>
      <c r="K52" s="565">
        <v>132732.89600000001</v>
      </c>
      <c r="L52" s="565">
        <v>151415.6373</v>
      </c>
      <c r="M52" s="565">
        <v>151110.65839999999</v>
      </c>
      <c r="N52" s="565">
        <f t="shared" si="2"/>
        <v>2065451.8378000003</v>
      </c>
    </row>
    <row r="53" spans="1:14" ht="15.75" customHeight="1" x14ac:dyDescent="0.25">
      <c r="A53" s="967" t="s">
        <v>813</v>
      </c>
      <c r="B53" s="967"/>
      <c r="C53" s="967"/>
      <c r="D53" s="967"/>
      <c r="E53" s="967"/>
      <c r="F53" s="967"/>
      <c r="G53" s="967"/>
      <c r="H53" s="967"/>
      <c r="I53" s="967"/>
      <c r="J53" s="572"/>
      <c r="K53" s="572"/>
      <c r="L53" s="572"/>
      <c r="M53" s="572"/>
      <c r="N53" s="572"/>
    </row>
    <row r="54" spans="1:14" ht="16.5" customHeight="1" x14ac:dyDescent="0.25">
      <c r="A54" s="573" t="s">
        <v>645</v>
      </c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</row>
  </sheetData>
  <mergeCells count="1">
    <mergeCell ref="A53:I53"/>
  </mergeCells>
  <printOptions horizontalCentered="1" verticalCentered="1"/>
  <pageMargins left="0" right="0" top="0" bottom="0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F554C-2A04-442F-9C53-1B6136BAC53D}">
  <sheetPr>
    <tabColor rgb="FF92D050"/>
  </sheetPr>
  <dimension ref="A1:AC70"/>
  <sheetViews>
    <sheetView showGridLines="0" view="pageBreakPreview" zoomScaleNormal="100" zoomScaleSheetLayoutView="100" workbookViewId="0"/>
  </sheetViews>
  <sheetFormatPr baseColWidth="10" defaultColWidth="11.42578125" defaultRowHeight="12.75" x14ac:dyDescent="0.2"/>
  <cols>
    <col min="1" max="1" width="13.42578125" style="7" customWidth="1"/>
    <col min="2" max="9" width="12.42578125" style="6" customWidth="1"/>
    <col min="10" max="10" width="2" style="24" customWidth="1"/>
    <col min="11" max="11" width="11.42578125" style="6"/>
    <col min="12" max="12" width="12.42578125" style="6" bestFit="1" customWidth="1"/>
    <col min="13" max="13" width="14.42578125" style="6" bestFit="1" customWidth="1"/>
    <col min="14" max="15" width="12.42578125" style="6" bestFit="1" customWidth="1"/>
    <col min="16" max="16" width="11.5703125" style="6" bestFit="1" customWidth="1"/>
    <col min="17" max="17" width="13.42578125" style="6" bestFit="1" customWidth="1"/>
    <col min="18" max="19" width="11.5703125" style="6" bestFit="1" customWidth="1"/>
    <col min="20" max="20" width="11.42578125" style="6"/>
    <col min="21" max="21" width="11.5703125" style="6" bestFit="1" customWidth="1"/>
    <col min="22" max="22" width="13.42578125" style="6" bestFit="1" customWidth="1"/>
    <col min="23" max="25" width="11.5703125" style="6" bestFit="1" customWidth="1"/>
    <col min="26" max="26" width="12.42578125" style="6" bestFit="1" customWidth="1"/>
    <col min="27" max="28" width="11.5703125" style="6" bestFit="1" customWidth="1"/>
    <col min="29" max="16384" width="11.42578125" style="6"/>
  </cols>
  <sheetData>
    <row r="1" spans="1:10" ht="15.75" customHeight="1" x14ac:dyDescent="0.35">
      <c r="A1" s="708" t="s">
        <v>716</v>
      </c>
      <c r="B1" s="709"/>
      <c r="C1" s="709"/>
      <c r="D1" s="709"/>
      <c r="E1" s="709"/>
      <c r="F1" s="710"/>
      <c r="G1" s="711"/>
      <c r="H1" s="710"/>
      <c r="I1" s="709"/>
    </row>
    <row r="2" spans="1:10" ht="14.45" customHeight="1" x14ac:dyDescent="0.25">
      <c r="A2" s="916" t="s">
        <v>717</v>
      </c>
      <c r="B2" s="916"/>
      <c r="C2" s="916"/>
      <c r="D2" s="916"/>
      <c r="E2" s="916"/>
      <c r="F2" s="916"/>
      <c r="G2" s="916"/>
      <c r="H2" s="916"/>
      <c r="I2" s="916"/>
    </row>
    <row r="3" spans="1:10" ht="13.5" thickBot="1" x14ac:dyDescent="0.25">
      <c r="A3" s="709"/>
      <c r="B3" s="709"/>
      <c r="C3" s="709"/>
      <c r="D3" s="709"/>
      <c r="E3" s="709"/>
      <c r="F3" s="709"/>
      <c r="G3" s="709"/>
      <c r="H3" s="709"/>
      <c r="I3" s="709"/>
    </row>
    <row r="4" spans="1:10" s="477" customFormat="1" x14ac:dyDescent="0.2">
      <c r="A4" s="712" t="s">
        <v>297</v>
      </c>
      <c r="B4" s="713" t="s">
        <v>478</v>
      </c>
      <c r="C4" s="713" t="s">
        <v>718</v>
      </c>
      <c r="D4" s="713" t="s">
        <v>480</v>
      </c>
      <c r="E4" s="713" t="s">
        <v>481</v>
      </c>
      <c r="F4" s="713" t="s">
        <v>482</v>
      </c>
      <c r="G4" s="713" t="s">
        <v>484</v>
      </c>
      <c r="H4" s="713" t="s">
        <v>483</v>
      </c>
      <c r="I4" s="714" t="s">
        <v>485</v>
      </c>
      <c r="J4" s="715"/>
    </row>
    <row r="5" spans="1:10" ht="13.5" thickBot="1" x14ac:dyDescent="0.25">
      <c r="A5" s="716"/>
      <c r="B5" s="717" t="s">
        <v>719</v>
      </c>
      <c r="C5" s="717" t="s">
        <v>720</v>
      </c>
      <c r="D5" s="717" t="s">
        <v>719</v>
      </c>
      <c r="E5" s="717" t="s">
        <v>721</v>
      </c>
      <c r="F5" s="717" t="s">
        <v>719</v>
      </c>
      <c r="G5" s="717" t="s">
        <v>719</v>
      </c>
      <c r="H5" s="717" t="s">
        <v>719</v>
      </c>
      <c r="I5" s="718" t="s">
        <v>719</v>
      </c>
    </row>
    <row r="6" spans="1:10" x14ac:dyDescent="0.2">
      <c r="A6" s="719">
        <v>2000</v>
      </c>
      <c r="B6" s="720">
        <v>553924</v>
      </c>
      <c r="C6" s="720">
        <v>132585078.00000001</v>
      </c>
      <c r="D6" s="720">
        <v>910303</v>
      </c>
      <c r="E6" s="720">
        <v>2437706</v>
      </c>
      <c r="F6" s="720">
        <v>270576</v>
      </c>
      <c r="G6" s="720">
        <v>2812784.7804642497</v>
      </c>
      <c r="H6" s="720">
        <v>37410</v>
      </c>
      <c r="I6" s="721">
        <v>7193</v>
      </c>
    </row>
    <row r="7" spans="1:10" x14ac:dyDescent="0.2">
      <c r="A7" s="722">
        <v>2001</v>
      </c>
      <c r="B7" s="723">
        <v>722355.34555900015</v>
      </c>
      <c r="C7" s="723">
        <v>138522109.261338</v>
      </c>
      <c r="D7" s="723">
        <v>1056629.375614</v>
      </c>
      <c r="E7" s="723">
        <v>2571113.7884550001</v>
      </c>
      <c r="F7" s="723">
        <v>289546.06610700005</v>
      </c>
      <c r="G7" s="723">
        <v>3038401.494655</v>
      </c>
      <c r="H7" s="723">
        <v>38182.076774000001</v>
      </c>
      <c r="I7" s="724">
        <v>9499.2289039999996</v>
      </c>
    </row>
    <row r="8" spans="1:10" x14ac:dyDescent="0.2">
      <c r="A8" s="722">
        <v>2002</v>
      </c>
      <c r="B8" s="723">
        <v>844552.87496099994</v>
      </c>
      <c r="C8" s="723">
        <v>157529918.53579301</v>
      </c>
      <c r="D8" s="723">
        <v>1232996.9204689998</v>
      </c>
      <c r="E8" s="723">
        <v>2869638.9847490001</v>
      </c>
      <c r="F8" s="723">
        <v>305650.71951300005</v>
      </c>
      <c r="G8" s="723">
        <v>3056055.2522</v>
      </c>
      <c r="H8" s="723">
        <v>38815.044966000001</v>
      </c>
      <c r="I8" s="724">
        <v>8612.8507310000005</v>
      </c>
    </row>
    <row r="9" spans="1:10" x14ac:dyDescent="0.2">
      <c r="A9" s="722">
        <v>2003</v>
      </c>
      <c r="B9" s="723">
        <v>842605.07863000024</v>
      </c>
      <c r="C9" s="723">
        <v>172624629.84419996</v>
      </c>
      <c r="D9" s="723">
        <v>1373792.267121</v>
      </c>
      <c r="E9" s="723">
        <v>2923686.4022500003</v>
      </c>
      <c r="F9" s="723">
        <v>309163.88219000009</v>
      </c>
      <c r="G9" s="723">
        <v>3484900.3702520002</v>
      </c>
      <c r="H9" s="723">
        <v>40202.178839999993</v>
      </c>
      <c r="I9" s="724">
        <v>9589.5781260000003</v>
      </c>
    </row>
    <row r="10" spans="1:10" x14ac:dyDescent="0.2">
      <c r="A10" s="722">
        <v>2004</v>
      </c>
      <c r="B10" s="723">
        <v>1035574.04973</v>
      </c>
      <c r="C10" s="723">
        <v>173223817.38585296</v>
      </c>
      <c r="D10" s="723">
        <v>1209005.7091610003</v>
      </c>
      <c r="E10" s="723">
        <v>3059961.8968920005</v>
      </c>
      <c r="F10" s="723">
        <v>306210.77793799998</v>
      </c>
      <c r="G10" s="723">
        <v>4247173.7726000007</v>
      </c>
      <c r="H10" s="723">
        <v>41613.363517999998</v>
      </c>
      <c r="I10" s="724">
        <v>14246.326868</v>
      </c>
    </row>
    <row r="11" spans="1:10" x14ac:dyDescent="0.2">
      <c r="A11" s="722">
        <v>2005</v>
      </c>
      <c r="B11" s="723">
        <v>1009897.918423</v>
      </c>
      <c r="C11" s="723">
        <v>208001717.81876829</v>
      </c>
      <c r="D11" s="723">
        <v>1201670.9143999997</v>
      </c>
      <c r="E11" s="723">
        <v>3193145.5305729993</v>
      </c>
      <c r="F11" s="723">
        <v>319344.80289899989</v>
      </c>
      <c r="G11" s="723">
        <v>4564989.1370999999</v>
      </c>
      <c r="H11" s="723">
        <v>42144.586211000002</v>
      </c>
      <c r="I11" s="724">
        <v>17325.373315000004</v>
      </c>
    </row>
    <row r="12" spans="1:10" x14ac:dyDescent="0.2">
      <c r="A12" s="722">
        <v>2006</v>
      </c>
      <c r="B12" s="723">
        <v>1048472.4635900002</v>
      </c>
      <c r="C12" s="723">
        <v>202825998.65453294</v>
      </c>
      <c r="D12" s="723">
        <v>1203364.0679980002</v>
      </c>
      <c r="E12" s="723">
        <v>3470661.2430209992</v>
      </c>
      <c r="F12" s="723">
        <v>313332.28608800005</v>
      </c>
      <c r="G12" s="723">
        <v>4784600.5820000004</v>
      </c>
      <c r="H12" s="723">
        <v>38469.547186000011</v>
      </c>
      <c r="I12" s="724">
        <v>17209.346067999999</v>
      </c>
    </row>
    <row r="13" spans="1:10" x14ac:dyDescent="0.2">
      <c r="A13" s="722">
        <v>2007</v>
      </c>
      <c r="B13" s="723">
        <v>1190273.6039159999</v>
      </c>
      <c r="C13" s="723">
        <v>170127538.95581597</v>
      </c>
      <c r="D13" s="723">
        <v>1444361.4378260002</v>
      </c>
      <c r="E13" s="723">
        <v>3501461.9256330007</v>
      </c>
      <c r="F13" s="723">
        <v>329164.77903499996</v>
      </c>
      <c r="G13" s="723">
        <v>5103597.2635999992</v>
      </c>
      <c r="H13" s="723">
        <v>39018.915689000001</v>
      </c>
      <c r="I13" s="724">
        <v>16786.886077000003</v>
      </c>
    </row>
    <row r="14" spans="1:10" x14ac:dyDescent="0.2">
      <c r="A14" s="722">
        <v>2008</v>
      </c>
      <c r="B14" s="723">
        <v>1267866.5800789997</v>
      </c>
      <c r="C14" s="723">
        <v>179870472.99560794</v>
      </c>
      <c r="D14" s="723">
        <v>1602597.0080210003</v>
      </c>
      <c r="E14" s="723">
        <v>3685931.0012759985</v>
      </c>
      <c r="F14" s="723">
        <v>345109.27027199999</v>
      </c>
      <c r="G14" s="723">
        <v>5160707.0164000001</v>
      </c>
      <c r="H14" s="723">
        <v>39037.065935000006</v>
      </c>
      <c r="I14" s="724">
        <v>16720.528117000002</v>
      </c>
    </row>
    <row r="15" spans="1:10" x14ac:dyDescent="0.2">
      <c r="A15" s="722">
        <v>2009</v>
      </c>
      <c r="B15" s="723">
        <v>1276249.2028349997</v>
      </c>
      <c r="C15" s="723">
        <v>183994691.50778204</v>
      </c>
      <c r="D15" s="723">
        <v>1512931.0674320005</v>
      </c>
      <c r="E15" s="723">
        <v>3922708.3963299985</v>
      </c>
      <c r="F15" s="723">
        <v>302459.11290999997</v>
      </c>
      <c r="G15" s="723">
        <v>4418768.325600001</v>
      </c>
      <c r="H15" s="723">
        <v>37502.627191</v>
      </c>
      <c r="I15" s="724">
        <v>12297.103142</v>
      </c>
    </row>
    <row r="16" spans="1:10" x14ac:dyDescent="0.2">
      <c r="A16" s="722">
        <v>2010</v>
      </c>
      <c r="B16" s="723">
        <v>1247184.0293920001</v>
      </c>
      <c r="C16" s="723">
        <v>164084388.90122896</v>
      </c>
      <c r="D16" s="723">
        <v>1470449.7064990005</v>
      </c>
      <c r="E16" s="723">
        <v>3640465.4641499999</v>
      </c>
      <c r="F16" s="723">
        <v>261989.60579399997</v>
      </c>
      <c r="G16" s="723">
        <v>6042644.2223000005</v>
      </c>
      <c r="H16" s="723">
        <v>33847.813441999999</v>
      </c>
      <c r="I16" s="724">
        <v>16963.268973000002</v>
      </c>
    </row>
    <row r="17" spans="1:29" x14ac:dyDescent="0.2">
      <c r="A17" s="722">
        <v>2011</v>
      </c>
      <c r="B17" s="723">
        <v>1235345.068018001</v>
      </c>
      <c r="C17" s="723">
        <v>166186716.98165271</v>
      </c>
      <c r="D17" s="723">
        <v>1256382.6002109998</v>
      </c>
      <c r="E17" s="723">
        <v>3418862.1174220056</v>
      </c>
      <c r="F17" s="723">
        <v>230199.08238500016</v>
      </c>
      <c r="G17" s="723">
        <v>7010937.8915999997</v>
      </c>
      <c r="H17" s="723">
        <v>28881.790965999993</v>
      </c>
      <c r="I17" s="724">
        <v>19141.078052000001</v>
      </c>
      <c r="J17" s="725">
        <f t="shared" ref="J17:J29" si="0">B17/1000</f>
        <v>1235.345068018001</v>
      </c>
      <c r="U17" s="726"/>
      <c r="V17" s="726"/>
      <c r="W17" s="726"/>
      <c r="X17" s="726"/>
      <c r="Y17" s="726"/>
      <c r="Z17" s="726"/>
      <c r="AA17" s="726"/>
      <c r="AB17" s="726"/>
      <c r="AC17" s="210"/>
    </row>
    <row r="18" spans="1:29" x14ac:dyDescent="0.2">
      <c r="A18" s="722">
        <v>2012</v>
      </c>
      <c r="B18" s="723">
        <v>1289916.9346156276</v>
      </c>
      <c r="C18" s="723">
        <v>153780960.26084191</v>
      </c>
      <c r="D18" s="723">
        <v>1281282.431485241</v>
      </c>
      <c r="E18" s="723">
        <v>3452004.3609873233</v>
      </c>
      <c r="F18" s="723">
        <v>249236.15747171015</v>
      </c>
      <c r="G18" s="723">
        <v>6684539.3918000003</v>
      </c>
      <c r="H18" s="723">
        <v>26104.854505400006</v>
      </c>
      <c r="I18" s="724">
        <v>16790.374244900002</v>
      </c>
      <c r="J18" s="725">
        <f t="shared" si="0"/>
        <v>1289.9169346156277</v>
      </c>
      <c r="K18" s="210"/>
      <c r="U18" s="726"/>
      <c r="V18" s="726"/>
      <c r="W18" s="726"/>
      <c r="X18" s="726"/>
      <c r="Y18" s="726"/>
      <c r="Z18" s="726"/>
      <c r="AA18" s="726"/>
      <c r="AB18" s="726"/>
    </row>
    <row r="19" spans="1:29" x14ac:dyDescent="0.2">
      <c r="A19" s="722">
        <v>2013</v>
      </c>
      <c r="B19" s="723">
        <v>1363452.9126998207</v>
      </c>
      <c r="C19" s="723">
        <v>143716837.41998193</v>
      </c>
      <c r="D19" s="723">
        <v>1351048.7423302194</v>
      </c>
      <c r="E19" s="723">
        <v>3648503.3400407191</v>
      </c>
      <c r="F19" s="723">
        <v>266312.71547875</v>
      </c>
      <c r="G19" s="723">
        <v>6680658.79</v>
      </c>
      <c r="H19" s="723">
        <v>23667.787451500008</v>
      </c>
      <c r="I19" s="724">
        <v>18139.597244000001</v>
      </c>
      <c r="J19" s="725">
        <f t="shared" si="0"/>
        <v>1363.4529126998207</v>
      </c>
      <c r="K19" s="210"/>
      <c r="U19" s="726"/>
      <c r="V19" s="726"/>
      <c r="W19" s="726"/>
      <c r="X19" s="726"/>
      <c r="Y19" s="726"/>
      <c r="Z19" s="726"/>
      <c r="AA19" s="726"/>
      <c r="AB19" s="726"/>
    </row>
    <row r="20" spans="1:29" x14ac:dyDescent="0.2">
      <c r="A20" s="722">
        <v>2014</v>
      </c>
      <c r="B20" s="723">
        <v>1377373.7760182074</v>
      </c>
      <c r="C20" s="723">
        <v>129946243.44281501</v>
      </c>
      <c r="D20" s="723">
        <v>1315221.0230463948</v>
      </c>
      <c r="E20" s="723">
        <v>3738279.9180184663</v>
      </c>
      <c r="F20" s="723">
        <v>277116.52714844391</v>
      </c>
      <c r="G20" s="723">
        <v>7192591.9307999993</v>
      </c>
      <c r="H20" s="723">
        <v>23105.2618678</v>
      </c>
      <c r="I20" s="724">
        <v>17017.692464999996</v>
      </c>
      <c r="J20" s="725">
        <f t="shared" si="0"/>
        <v>1377.3737760182075</v>
      </c>
      <c r="K20" s="210"/>
      <c r="U20" s="726"/>
      <c r="V20" s="726"/>
      <c r="W20" s="726"/>
      <c r="X20" s="726"/>
      <c r="Y20" s="726"/>
      <c r="Z20" s="726"/>
      <c r="AA20" s="726"/>
      <c r="AB20" s="726"/>
    </row>
    <row r="21" spans="1:29" x14ac:dyDescent="0.2">
      <c r="A21" s="722">
        <v>2015</v>
      </c>
      <c r="B21" s="723">
        <v>1699939.7432781928</v>
      </c>
      <c r="C21" s="723">
        <v>137378305.79524562</v>
      </c>
      <c r="D21" s="723">
        <v>1415823.5863843858</v>
      </c>
      <c r="E21" s="723">
        <v>4071094.9244271424</v>
      </c>
      <c r="F21" s="723">
        <v>314011.10750861245</v>
      </c>
      <c r="G21" s="723">
        <v>7320806.8476999989</v>
      </c>
      <c r="H21" s="723">
        <v>19510.729779199999</v>
      </c>
      <c r="I21" s="724">
        <v>20153.237616000002</v>
      </c>
      <c r="J21" s="725">
        <f t="shared" si="0"/>
        <v>1699.9397432781927</v>
      </c>
      <c r="K21" s="210"/>
      <c r="U21" s="726"/>
      <c r="V21" s="726"/>
      <c r="W21" s="726"/>
      <c r="X21" s="726"/>
      <c r="Y21" s="726"/>
      <c r="Z21" s="726"/>
      <c r="AA21" s="726"/>
      <c r="AB21" s="726"/>
    </row>
    <row r="22" spans="1:29" x14ac:dyDescent="0.2">
      <c r="A22" s="722">
        <v>2016</v>
      </c>
      <c r="B22" s="723">
        <v>2352959.5047380649</v>
      </c>
      <c r="C22" s="723">
        <v>142230636.69316882</v>
      </c>
      <c r="D22" s="723">
        <v>1329178.0227656395</v>
      </c>
      <c r="E22" s="723">
        <v>4329179.762906651</v>
      </c>
      <c r="F22" s="723">
        <v>312806.40109176992</v>
      </c>
      <c r="G22" s="723">
        <v>7663123.9876999985</v>
      </c>
      <c r="H22" s="723">
        <v>18789.004761399996</v>
      </c>
      <c r="I22" s="724">
        <v>25756.505005500003</v>
      </c>
      <c r="J22" s="725">
        <f t="shared" si="0"/>
        <v>2352.9595047380649</v>
      </c>
      <c r="K22" s="210"/>
      <c r="U22" s="726"/>
      <c r="V22" s="726"/>
      <c r="W22" s="726"/>
      <c r="X22" s="726"/>
      <c r="Y22" s="726"/>
      <c r="Z22" s="726"/>
      <c r="AA22" s="726"/>
      <c r="AB22" s="726"/>
    </row>
    <row r="23" spans="1:29" x14ac:dyDescent="0.2">
      <c r="A23" s="722">
        <v>2017</v>
      </c>
      <c r="B23" s="723">
        <v>2440181.1105834306</v>
      </c>
      <c r="C23" s="723">
        <v>138425832.76156646</v>
      </c>
      <c r="D23" s="723">
        <v>1466521.4686713503</v>
      </c>
      <c r="E23" s="723">
        <v>4318324.278437499</v>
      </c>
      <c r="F23" s="723">
        <v>305280.59941443999</v>
      </c>
      <c r="G23" s="723">
        <v>8668091.618999999</v>
      </c>
      <c r="H23" s="723">
        <v>17790.363566100001</v>
      </c>
      <c r="I23" s="724">
        <v>28141.125214199987</v>
      </c>
      <c r="J23" s="725">
        <f t="shared" si="0"/>
        <v>2440.1811105834308</v>
      </c>
      <c r="K23" s="210"/>
      <c r="U23" s="726"/>
      <c r="V23" s="726"/>
      <c r="W23" s="726"/>
      <c r="X23" s="726"/>
      <c r="Y23" s="726"/>
      <c r="Z23" s="726"/>
      <c r="AA23" s="726"/>
      <c r="AB23" s="726"/>
    </row>
    <row r="24" spans="1:29" ht="12" customHeight="1" x14ac:dyDescent="0.2">
      <c r="A24" s="722">
        <v>2018</v>
      </c>
      <c r="B24" s="723">
        <v>2416881.100207069</v>
      </c>
      <c r="C24" s="723">
        <v>125933914.43708041</v>
      </c>
      <c r="D24" s="723">
        <v>1471845.936649523</v>
      </c>
      <c r="E24" s="723">
        <v>3999990.1319625718</v>
      </c>
      <c r="F24" s="723">
        <v>288796.22529555747</v>
      </c>
      <c r="G24" s="723">
        <v>9096993.8720000014</v>
      </c>
      <c r="H24" s="723">
        <v>18601.344508400001</v>
      </c>
      <c r="I24" s="724">
        <v>28033.511925710001</v>
      </c>
      <c r="J24" s="725">
        <f t="shared" si="0"/>
        <v>2416.8811002070688</v>
      </c>
      <c r="K24" s="210"/>
      <c r="U24" s="726"/>
      <c r="V24" s="726"/>
      <c r="W24" s="726"/>
      <c r="X24" s="726"/>
      <c r="Y24" s="726"/>
      <c r="Z24" s="726"/>
      <c r="AA24" s="726"/>
      <c r="AB24" s="726"/>
    </row>
    <row r="25" spans="1:29" x14ac:dyDescent="0.2">
      <c r="A25" s="722">
        <v>2019</v>
      </c>
      <c r="B25" s="723">
        <v>2437925.3739027735</v>
      </c>
      <c r="C25" s="723">
        <v>113586028.97131976</v>
      </c>
      <c r="D25" s="723">
        <v>1382753.4838439708</v>
      </c>
      <c r="E25" s="723">
        <v>3706760.2491151202</v>
      </c>
      <c r="F25" s="723">
        <v>307020.88310454396</v>
      </c>
      <c r="G25" s="723">
        <v>9666411.8718999997</v>
      </c>
      <c r="H25" s="723">
        <v>19853.168399999999</v>
      </c>
      <c r="I25" s="724">
        <v>30441.359039579995</v>
      </c>
      <c r="J25" s="725">
        <f t="shared" si="0"/>
        <v>2437.9253739027736</v>
      </c>
      <c r="K25" s="210"/>
      <c r="U25" s="726"/>
      <c r="V25" s="726"/>
      <c r="W25" s="726"/>
      <c r="X25" s="726"/>
      <c r="Y25" s="726"/>
      <c r="Z25" s="726"/>
      <c r="AA25" s="726"/>
      <c r="AB25" s="726"/>
    </row>
    <row r="26" spans="1:29" x14ac:dyDescent="0.2">
      <c r="A26" s="722">
        <v>2020</v>
      </c>
      <c r="B26" s="723">
        <v>2153951.7344604125</v>
      </c>
      <c r="C26" s="723">
        <v>85172522.940876111</v>
      </c>
      <c r="D26" s="723">
        <v>1334570.4777680738</v>
      </c>
      <c r="E26" s="723">
        <v>2768240.2600989677</v>
      </c>
      <c r="F26" s="723">
        <v>241547.91303966983</v>
      </c>
      <c r="G26" s="723">
        <v>8893971.5276179984</v>
      </c>
      <c r="H26" s="723">
        <v>20646.581029499997</v>
      </c>
      <c r="I26" s="724">
        <v>32184.625879069805</v>
      </c>
      <c r="J26" s="725">
        <f t="shared" si="0"/>
        <v>2153.9517344604124</v>
      </c>
      <c r="K26" s="210"/>
      <c r="U26" s="726"/>
      <c r="V26" s="726"/>
      <c r="W26" s="726"/>
      <c r="X26" s="726"/>
      <c r="Y26" s="726"/>
      <c r="Z26" s="726"/>
      <c r="AA26" s="726"/>
      <c r="AB26" s="726"/>
    </row>
    <row r="27" spans="1:29" x14ac:dyDescent="0.2">
      <c r="A27" s="722">
        <v>2021</v>
      </c>
      <c r="B27" s="723">
        <v>2329886.3174129785</v>
      </c>
      <c r="C27" s="723">
        <v>97189981.929537609</v>
      </c>
      <c r="D27" s="723">
        <v>1533134.9989912312</v>
      </c>
      <c r="E27" s="723">
        <v>3375644.9429499158</v>
      </c>
      <c r="F27" s="723">
        <v>264426.50705023145</v>
      </c>
      <c r="G27" s="723">
        <v>12149273.526027</v>
      </c>
      <c r="H27" s="723">
        <v>26995.267701000001</v>
      </c>
      <c r="I27" s="724">
        <v>34148.029036759996</v>
      </c>
      <c r="J27" s="725">
        <f t="shared" si="0"/>
        <v>2329.8863174129783</v>
      </c>
      <c r="K27" s="210"/>
      <c r="U27" s="726"/>
      <c r="V27" s="726"/>
      <c r="W27" s="726"/>
      <c r="X27" s="726"/>
      <c r="Y27" s="726"/>
      <c r="Z27" s="726"/>
      <c r="AA27" s="726"/>
      <c r="AB27" s="726"/>
    </row>
    <row r="28" spans="1:29" x14ac:dyDescent="0.2">
      <c r="A28" s="722">
        <v>2022</v>
      </c>
      <c r="B28" s="727">
        <v>2445270.8303220002</v>
      </c>
      <c r="C28" s="723">
        <v>96965977.163893998</v>
      </c>
      <c r="D28" s="727">
        <v>1369649.111792</v>
      </c>
      <c r="E28" s="727">
        <v>3084038.7076500002</v>
      </c>
      <c r="F28" s="727">
        <v>255442.99716300002</v>
      </c>
      <c r="G28" s="727">
        <v>12936826.381839</v>
      </c>
      <c r="H28" s="727">
        <v>28231.359913000004</v>
      </c>
      <c r="I28" s="728">
        <v>31587.568953000002</v>
      </c>
      <c r="J28" s="725">
        <f t="shared" si="0"/>
        <v>2445.2708303220002</v>
      </c>
      <c r="K28" s="210"/>
      <c r="U28" s="726"/>
      <c r="V28" s="726"/>
      <c r="W28" s="726"/>
      <c r="X28" s="726"/>
      <c r="Y28" s="726"/>
      <c r="Z28" s="726"/>
      <c r="AA28" s="726"/>
      <c r="AB28" s="726"/>
    </row>
    <row r="29" spans="1:29" x14ac:dyDescent="0.2">
      <c r="A29" s="729">
        <v>2023</v>
      </c>
      <c r="B29" s="730">
        <f t="shared" ref="B29:I29" si="1">SUM(B30:B41)</f>
        <v>2755066.4086840004</v>
      </c>
      <c r="C29" s="730">
        <f t="shared" si="1"/>
        <v>99725996.340683579</v>
      </c>
      <c r="D29" s="730">
        <f t="shared" si="1"/>
        <v>1468420.8668</v>
      </c>
      <c r="E29" s="730">
        <f t="shared" si="1"/>
        <v>3043044.082685783</v>
      </c>
      <c r="F29" s="730">
        <f t="shared" si="1"/>
        <v>273014.57352400001</v>
      </c>
      <c r="G29" s="730">
        <f t="shared" si="1"/>
        <v>14080999.196642999</v>
      </c>
      <c r="H29" s="730">
        <f t="shared" si="1"/>
        <v>26230.046979999999</v>
      </c>
      <c r="I29" s="730">
        <f t="shared" si="1"/>
        <v>33475.619032000002</v>
      </c>
      <c r="J29" s="725">
        <f t="shared" si="0"/>
        <v>2755.0664086840002</v>
      </c>
      <c r="K29" s="731"/>
      <c r="U29" s="726"/>
      <c r="V29" s="726"/>
      <c r="W29" s="726"/>
      <c r="X29" s="726"/>
      <c r="Y29" s="726"/>
      <c r="Z29" s="726"/>
      <c r="AA29" s="726"/>
      <c r="AB29" s="726"/>
    </row>
    <row r="30" spans="1:29" x14ac:dyDescent="0.2">
      <c r="A30" s="732" t="s">
        <v>551</v>
      </c>
      <c r="B30" s="723">
        <v>207973.24737500001</v>
      </c>
      <c r="C30" s="723">
        <v>7485818.9965955624</v>
      </c>
      <c r="D30" s="723">
        <v>99320.195767000027</v>
      </c>
      <c r="E30" s="723">
        <v>215312.7575897825</v>
      </c>
      <c r="F30" s="723">
        <v>19328.894658999998</v>
      </c>
      <c r="G30" s="723">
        <v>1206171.9378799999</v>
      </c>
      <c r="H30" s="723">
        <v>904.50070000000005</v>
      </c>
      <c r="I30" s="733">
        <v>2395.0127990000001</v>
      </c>
      <c r="J30" s="734"/>
      <c r="M30" s="735"/>
      <c r="N30" s="735"/>
      <c r="O30" s="735"/>
      <c r="P30" s="735"/>
      <c r="Q30" s="735"/>
      <c r="R30" s="735"/>
      <c r="S30" s="735"/>
      <c r="T30" s="27"/>
      <c r="U30" s="726"/>
      <c r="V30" s="726"/>
      <c r="W30" s="726"/>
      <c r="X30" s="726"/>
      <c r="Y30" s="726"/>
      <c r="Z30" s="726"/>
      <c r="AA30" s="726"/>
      <c r="AB30" s="726"/>
    </row>
    <row r="31" spans="1:29" x14ac:dyDescent="0.2">
      <c r="A31" s="736" t="s">
        <v>552</v>
      </c>
      <c r="B31" s="723">
        <v>192379.43726199996</v>
      </c>
      <c r="C31" s="723">
        <v>6865935.6734560039</v>
      </c>
      <c r="D31" s="723">
        <v>110227.972352</v>
      </c>
      <c r="E31" s="723">
        <v>223553.39474099997</v>
      </c>
      <c r="F31" s="723">
        <v>18457.471075999998</v>
      </c>
      <c r="G31" s="723">
        <v>1208820.8784450002</v>
      </c>
      <c r="H31" s="723">
        <v>14.0436</v>
      </c>
      <c r="I31" s="724">
        <v>2137.7999559999998</v>
      </c>
      <c r="J31" s="734"/>
      <c r="M31" s="737"/>
      <c r="N31" s="737"/>
      <c r="O31" s="737"/>
      <c r="P31" s="737"/>
      <c r="Q31" s="737"/>
      <c r="R31" s="737"/>
      <c r="S31" s="737"/>
      <c r="T31" s="737"/>
      <c r="U31" s="726"/>
      <c r="V31" s="726"/>
      <c r="W31" s="726"/>
      <c r="X31" s="726"/>
      <c r="Y31" s="726"/>
      <c r="Z31" s="726"/>
      <c r="AA31" s="726"/>
      <c r="AB31" s="726"/>
    </row>
    <row r="32" spans="1:29" x14ac:dyDescent="0.2">
      <c r="A32" s="736" t="s">
        <v>553</v>
      </c>
      <c r="B32" s="723">
        <v>219302.56123799999</v>
      </c>
      <c r="C32" s="723">
        <v>7817915.0634619985</v>
      </c>
      <c r="D32" s="723">
        <v>92417.177446000002</v>
      </c>
      <c r="E32" s="723">
        <v>242703.63549499999</v>
      </c>
      <c r="F32" s="723">
        <v>20984.030995999994</v>
      </c>
      <c r="G32" s="723">
        <v>1288220.7101689999</v>
      </c>
      <c r="H32" s="723">
        <v>1219.0037</v>
      </c>
      <c r="I32" s="724">
        <v>2979.8151769999995</v>
      </c>
      <c r="J32" s="734"/>
      <c r="M32" s="737"/>
      <c r="N32" s="737"/>
      <c r="O32" s="737"/>
      <c r="P32" s="737"/>
      <c r="Q32" s="737"/>
      <c r="R32" s="737"/>
      <c r="S32" s="737"/>
      <c r="T32" s="737"/>
      <c r="U32" s="726"/>
      <c r="V32" s="726"/>
      <c r="W32" s="726"/>
      <c r="X32" s="726"/>
      <c r="Y32" s="726"/>
      <c r="Z32" s="726"/>
      <c r="AA32" s="726"/>
      <c r="AB32" s="726"/>
    </row>
    <row r="33" spans="1:28" x14ac:dyDescent="0.2">
      <c r="A33" s="736" t="s">
        <v>554</v>
      </c>
      <c r="B33" s="723">
        <v>222067.89467099993</v>
      </c>
      <c r="C33" s="723">
        <v>7493612.8606879953</v>
      </c>
      <c r="D33" s="723">
        <v>130839.91176899997</v>
      </c>
      <c r="E33" s="723">
        <v>246689.59630599999</v>
      </c>
      <c r="F33" s="723">
        <v>23157.204096999998</v>
      </c>
      <c r="G33" s="723">
        <v>1138235.4587639999</v>
      </c>
      <c r="H33" s="723">
        <v>2350.3658999999998</v>
      </c>
      <c r="I33" s="724">
        <v>2568.6821290000003</v>
      </c>
      <c r="J33" s="734"/>
      <c r="M33" s="737"/>
      <c r="N33" s="737"/>
      <c r="O33" s="737"/>
      <c r="P33" s="737"/>
      <c r="Q33" s="737"/>
      <c r="R33" s="737"/>
      <c r="S33" s="737"/>
      <c r="T33" s="737"/>
      <c r="U33" s="726"/>
      <c r="V33" s="726"/>
      <c r="W33" s="726"/>
      <c r="X33" s="726"/>
      <c r="Y33" s="726"/>
      <c r="Z33" s="726"/>
      <c r="AA33" s="726"/>
      <c r="AB33" s="726"/>
    </row>
    <row r="34" spans="1:28" x14ac:dyDescent="0.2">
      <c r="A34" s="736" t="s">
        <v>555</v>
      </c>
      <c r="B34" s="723">
        <v>234780.88968099997</v>
      </c>
      <c r="C34" s="723">
        <v>7713355.1296730032</v>
      </c>
      <c r="D34" s="723">
        <v>127092.41638799998</v>
      </c>
      <c r="E34" s="723">
        <v>243222.18398000003</v>
      </c>
      <c r="F34" s="723">
        <v>20652.033814000002</v>
      </c>
      <c r="G34" s="723">
        <v>983307.58377599996</v>
      </c>
      <c r="H34" s="723">
        <v>2561.2577999999999</v>
      </c>
      <c r="I34" s="724">
        <v>3065.5017670000002</v>
      </c>
      <c r="J34" s="734"/>
      <c r="M34" s="737"/>
      <c r="N34" s="737"/>
      <c r="O34" s="737"/>
      <c r="P34" s="737"/>
      <c r="Q34" s="737"/>
      <c r="R34" s="737"/>
      <c r="S34" s="737"/>
      <c r="T34" s="737"/>
      <c r="U34" s="726"/>
      <c r="V34" s="726"/>
      <c r="W34" s="726"/>
      <c r="X34" s="726"/>
      <c r="Y34" s="726"/>
      <c r="Z34" s="726"/>
      <c r="AA34" s="726"/>
      <c r="AB34" s="726"/>
    </row>
    <row r="35" spans="1:28" x14ac:dyDescent="0.2">
      <c r="A35" s="736" t="s">
        <v>556</v>
      </c>
      <c r="B35" s="723">
        <v>241848.58449400001</v>
      </c>
      <c r="C35" s="723">
        <v>8134886.9662650004</v>
      </c>
      <c r="D35" s="723">
        <v>134840.38460699996</v>
      </c>
      <c r="E35" s="723">
        <v>274395.23572100012</v>
      </c>
      <c r="F35" s="723">
        <v>25086.027842000007</v>
      </c>
      <c r="G35" s="723">
        <v>1318804.200684</v>
      </c>
      <c r="H35" s="723">
        <v>2631.5674999999997</v>
      </c>
      <c r="I35" s="724">
        <v>3033.3636809999998</v>
      </c>
      <c r="J35" s="734"/>
      <c r="M35" s="737"/>
      <c r="N35" s="737"/>
      <c r="O35" s="737"/>
      <c r="P35" s="737"/>
      <c r="Q35" s="737"/>
      <c r="R35" s="737"/>
      <c r="S35" s="737"/>
      <c r="T35" s="737"/>
      <c r="U35" s="726"/>
      <c r="V35" s="726"/>
      <c r="W35" s="726"/>
      <c r="X35" s="726"/>
      <c r="Y35" s="726"/>
      <c r="Z35" s="726"/>
      <c r="AA35" s="726"/>
      <c r="AB35" s="726"/>
    </row>
    <row r="36" spans="1:28" x14ac:dyDescent="0.2">
      <c r="A36" s="736" t="s">
        <v>557</v>
      </c>
      <c r="B36" s="723">
        <v>229736.07907400004</v>
      </c>
      <c r="C36" s="723">
        <v>7941748.9111630023</v>
      </c>
      <c r="D36" s="723">
        <v>127227.80359499999</v>
      </c>
      <c r="E36" s="723">
        <v>245805.48731800003</v>
      </c>
      <c r="F36" s="723">
        <v>23946.495169000002</v>
      </c>
      <c r="G36" s="723">
        <v>1227656.231532</v>
      </c>
      <c r="H36" s="723">
        <v>2812.9333000000001</v>
      </c>
      <c r="I36" s="724">
        <v>2754.6000130000002</v>
      </c>
      <c r="J36" s="734"/>
      <c r="M36" s="737"/>
      <c r="N36" s="737"/>
      <c r="O36" s="737"/>
      <c r="P36" s="737"/>
      <c r="Q36" s="737"/>
      <c r="R36" s="737"/>
      <c r="S36" s="737"/>
      <c r="T36" s="737"/>
      <c r="U36" s="726"/>
      <c r="V36" s="726"/>
      <c r="W36" s="726"/>
      <c r="X36" s="726"/>
      <c r="Y36" s="726"/>
      <c r="Z36" s="726"/>
      <c r="AA36" s="726"/>
      <c r="AB36" s="726"/>
    </row>
    <row r="37" spans="1:28" x14ac:dyDescent="0.2">
      <c r="A37" s="736" t="s">
        <v>558</v>
      </c>
      <c r="B37" s="723">
        <v>222801.95409700001</v>
      </c>
      <c r="C37" s="723">
        <v>8937301.0877469964</v>
      </c>
      <c r="D37" s="723">
        <v>135380.93948999999</v>
      </c>
      <c r="E37" s="723">
        <v>262298.24423999991</v>
      </c>
      <c r="F37" s="723">
        <v>24192.134323000002</v>
      </c>
      <c r="G37" s="723">
        <v>1226881.3990749998</v>
      </c>
      <c r="H37" s="723">
        <v>2697.8895000000002</v>
      </c>
      <c r="I37" s="724">
        <v>2545.3267129999995</v>
      </c>
      <c r="K37" s="731"/>
      <c r="L37" s="737"/>
      <c r="M37" s="737"/>
      <c r="N37" s="737"/>
      <c r="O37" s="737"/>
      <c r="P37" s="737"/>
      <c r="Q37" s="737"/>
      <c r="R37" s="737"/>
      <c r="S37" s="737"/>
    </row>
    <row r="38" spans="1:28" x14ac:dyDescent="0.2">
      <c r="A38" s="736" t="s">
        <v>559</v>
      </c>
      <c r="B38" s="727">
        <v>235248.535756</v>
      </c>
      <c r="C38" s="727">
        <v>8993536.8337080013</v>
      </c>
      <c r="D38" s="727">
        <v>119276.93733900005</v>
      </c>
      <c r="E38" s="727">
        <v>255150.23058599996</v>
      </c>
      <c r="F38" s="727">
        <v>23324.967895999998</v>
      </c>
      <c r="G38" s="727">
        <v>1229801.7942330001</v>
      </c>
      <c r="H38" s="727">
        <v>2462.6398799999997</v>
      </c>
      <c r="I38" s="728">
        <v>3034.3468800000001</v>
      </c>
      <c r="K38" s="731"/>
      <c r="L38" s="737"/>
      <c r="M38" s="737"/>
      <c r="N38" s="737"/>
      <c r="O38" s="737"/>
      <c r="P38" s="737"/>
      <c r="Q38" s="737"/>
      <c r="R38" s="737"/>
      <c r="S38" s="737"/>
    </row>
    <row r="39" spans="1:28" x14ac:dyDescent="0.2">
      <c r="A39" s="736" t="s">
        <v>712</v>
      </c>
      <c r="B39" s="727">
        <v>240201.84880500007</v>
      </c>
      <c r="C39" s="727">
        <v>9728538.9288000017</v>
      </c>
      <c r="D39" s="727">
        <v>127300.07256699997</v>
      </c>
      <c r="E39" s="727">
        <v>279128.46212899999</v>
      </c>
      <c r="F39" s="727">
        <v>24974.749174999994</v>
      </c>
      <c r="G39" s="727">
        <v>981331.794628</v>
      </c>
      <c r="H39" s="727">
        <v>2582.1043</v>
      </c>
      <c r="I39" s="728">
        <v>2697.3893939999998</v>
      </c>
      <c r="K39" s="731"/>
      <c r="L39" s="737"/>
      <c r="M39" s="737"/>
      <c r="N39" s="737"/>
      <c r="O39" s="737"/>
      <c r="P39" s="737"/>
      <c r="Q39" s="737"/>
      <c r="R39" s="737"/>
      <c r="S39" s="737"/>
    </row>
    <row r="40" spans="1:28" x14ac:dyDescent="0.2">
      <c r="A40" s="736" t="s">
        <v>768</v>
      </c>
      <c r="B40" s="727">
        <v>253581.82196299999</v>
      </c>
      <c r="C40" s="727">
        <v>9298261.5615790039</v>
      </c>
      <c r="D40" s="727">
        <v>115645.62498700002</v>
      </c>
      <c r="E40" s="727">
        <v>257985.32550899999</v>
      </c>
      <c r="F40" s="727">
        <v>23353.940907000004</v>
      </c>
      <c r="G40" s="727">
        <v>1151043.7265249998</v>
      </c>
      <c r="H40" s="727">
        <v>2827.7258999999999</v>
      </c>
      <c r="I40" s="728">
        <v>3256.569935</v>
      </c>
      <c r="K40" s="731"/>
      <c r="L40" s="737"/>
      <c r="M40" s="737"/>
      <c r="N40" s="737"/>
      <c r="O40" s="737"/>
      <c r="P40" s="737"/>
      <c r="Q40" s="737"/>
      <c r="R40" s="737"/>
      <c r="S40" s="737"/>
    </row>
    <row r="41" spans="1:28" x14ac:dyDescent="0.2">
      <c r="A41" s="736" t="s">
        <v>828</v>
      </c>
      <c r="B41" s="727">
        <v>255143.55426799998</v>
      </c>
      <c r="C41" s="727">
        <v>9315084.3275470082</v>
      </c>
      <c r="D41" s="727">
        <v>148851.43049299999</v>
      </c>
      <c r="E41" s="727">
        <v>296799.52907099988</v>
      </c>
      <c r="F41" s="727">
        <v>25556.623570000003</v>
      </c>
      <c r="G41" s="727">
        <v>1120723.4809320001</v>
      </c>
      <c r="H41" s="727">
        <v>3166.0149000000001</v>
      </c>
      <c r="I41" s="728">
        <v>3007.2105879999999</v>
      </c>
      <c r="K41" s="731"/>
      <c r="L41" s="737"/>
      <c r="M41" s="737"/>
      <c r="N41" s="737"/>
      <c r="O41" s="737"/>
      <c r="P41" s="737"/>
      <c r="Q41" s="737"/>
      <c r="R41" s="737"/>
      <c r="S41" s="737"/>
    </row>
    <row r="42" spans="1:28" x14ac:dyDescent="0.2">
      <c r="A42" s="736"/>
      <c r="B42" s="723"/>
      <c r="C42" s="723"/>
      <c r="D42" s="723"/>
      <c r="E42" s="723"/>
      <c r="F42" s="723"/>
      <c r="G42" s="723"/>
      <c r="H42" s="723"/>
      <c r="I42" s="724"/>
      <c r="K42" s="731"/>
      <c r="L42" s="737"/>
      <c r="M42" s="737"/>
      <c r="N42" s="737"/>
      <c r="O42" s="737"/>
      <c r="P42" s="737"/>
      <c r="Q42" s="737"/>
      <c r="R42" s="737"/>
      <c r="S42" s="737"/>
    </row>
    <row r="43" spans="1:28" x14ac:dyDescent="0.2">
      <c r="A43" s="738" t="s">
        <v>829</v>
      </c>
      <c r="B43" s="709"/>
      <c r="C43" s="709"/>
      <c r="D43" s="739"/>
      <c r="E43" s="709"/>
      <c r="F43" s="709"/>
      <c r="G43" s="709"/>
      <c r="H43" s="709"/>
      <c r="I43" s="740"/>
      <c r="K43" s="731"/>
      <c r="L43" s="7"/>
    </row>
    <row r="44" spans="1:28" x14ac:dyDescent="0.2">
      <c r="A44" s="741" t="s">
        <v>830</v>
      </c>
      <c r="B44" s="742">
        <v>251919.08114700005</v>
      </c>
      <c r="C44" s="743">
        <v>8512472.6236459911</v>
      </c>
      <c r="D44" s="743">
        <v>122917.35705300003</v>
      </c>
      <c r="E44" s="743">
        <v>278608.25961300009</v>
      </c>
      <c r="F44" s="743">
        <v>22997.871185</v>
      </c>
      <c r="G44" s="743">
        <v>1504515.7113900001</v>
      </c>
      <c r="H44" s="743">
        <v>2665.8644999999997</v>
      </c>
      <c r="I44" s="744">
        <v>2864.4805269999997</v>
      </c>
      <c r="K44" s="731"/>
      <c r="L44" s="7"/>
    </row>
    <row r="45" spans="1:28" ht="13.5" thickBot="1" x14ac:dyDescent="0.25">
      <c r="A45" s="745" t="s">
        <v>831</v>
      </c>
      <c r="B45" s="746">
        <v>255143.55426799998</v>
      </c>
      <c r="C45" s="746">
        <v>9315084.3275470082</v>
      </c>
      <c r="D45" s="746">
        <v>148851.43049299999</v>
      </c>
      <c r="E45" s="746">
        <v>296799.52907099988</v>
      </c>
      <c r="F45" s="746">
        <v>25556.623570000003</v>
      </c>
      <c r="G45" s="746">
        <v>1120723.4809320001</v>
      </c>
      <c r="H45" s="746">
        <v>3166.0149000000001</v>
      </c>
      <c r="I45" s="747">
        <v>3007.2105879999999</v>
      </c>
      <c r="J45" s="748"/>
      <c r="K45" s="731"/>
      <c r="L45" s="737"/>
      <c r="M45" s="737"/>
      <c r="N45" s="737"/>
      <c r="O45" s="737"/>
      <c r="P45" s="737"/>
      <c r="Q45" s="737"/>
      <c r="R45" s="737"/>
      <c r="S45" s="737"/>
    </row>
    <row r="46" spans="1:28" ht="13.5" thickBot="1" x14ac:dyDescent="0.25">
      <c r="A46" s="749" t="s">
        <v>560</v>
      </c>
      <c r="B46" s="750">
        <f t="shared" ref="B46:I46" si="2">+B45/B44-1</f>
        <v>1.2799638305755812E-2</v>
      </c>
      <c r="C46" s="751">
        <f>+C45/C44-1</f>
        <v>9.4286553318423394E-2</v>
      </c>
      <c r="D46" s="750">
        <f>+D45/D44-1</f>
        <v>0.21098788699807147</v>
      </c>
      <c r="E46" s="750">
        <f>+E45/E44-1</f>
        <v>6.5293360230124886E-2</v>
      </c>
      <c r="F46" s="750">
        <f t="shared" si="2"/>
        <v>0.11126040164399686</v>
      </c>
      <c r="G46" s="750">
        <f t="shared" si="2"/>
        <v>-0.25509353445263794</v>
      </c>
      <c r="H46" s="750">
        <f t="shared" si="2"/>
        <v>0.18761283628631564</v>
      </c>
      <c r="I46" s="750">
        <f t="shared" si="2"/>
        <v>4.9827554998072454E-2</v>
      </c>
      <c r="K46" s="731"/>
      <c r="L46" s="737"/>
      <c r="M46" s="737"/>
      <c r="N46" s="737"/>
      <c r="O46" s="737"/>
      <c r="P46" s="737"/>
      <c r="Q46" s="737"/>
      <c r="R46" s="737"/>
      <c r="S46" s="737"/>
    </row>
    <row r="47" spans="1:28" x14ac:dyDescent="0.2">
      <c r="A47" s="752"/>
      <c r="B47" s="753"/>
      <c r="C47" s="754"/>
      <c r="D47" s="753"/>
      <c r="E47" s="753"/>
      <c r="F47" s="753"/>
      <c r="G47" s="753"/>
      <c r="H47" s="753"/>
      <c r="I47" s="755"/>
      <c r="K47" s="731"/>
      <c r="L47" s="737"/>
      <c r="M47" s="737"/>
      <c r="N47" s="737"/>
      <c r="O47" s="737"/>
      <c r="P47" s="737"/>
      <c r="Q47" s="737"/>
      <c r="R47" s="737"/>
      <c r="S47" s="737"/>
    </row>
    <row r="48" spans="1:28" x14ac:dyDescent="0.2">
      <c r="A48" s="756" t="s">
        <v>832</v>
      </c>
      <c r="B48" s="757"/>
      <c r="C48" s="757"/>
      <c r="D48" s="757"/>
      <c r="E48" s="757"/>
      <c r="F48" s="757"/>
      <c r="G48" s="757"/>
      <c r="H48" s="757"/>
      <c r="I48" s="758"/>
      <c r="J48" s="748"/>
      <c r="K48" s="731"/>
      <c r="L48" s="737"/>
      <c r="M48" s="737"/>
      <c r="N48" s="737"/>
      <c r="O48" s="737"/>
      <c r="P48" s="737"/>
      <c r="Q48" s="737"/>
      <c r="R48" s="737"/>
      <c r="S48" s="737"/>
    </row>
    <row r="49" spans="1:20" x14ac:dyDescent="0.2">
      <c r="A49" s="759" t="s">
        <v>833</v>
      </c>
      <c r="B49" s="760">
        <v>2445270.8303220002</v>
      </c>
      <c r="C49" s="760">
        <v>96965977.163893998</v>
      </c>
      <c r="D49" s="760">
        <v>1369649.111792</v>
      </c>
      <c r="E49" s="760">
        <v>3084038.7076500002</v>
      </c>
      <c r="F49" s="760">
        <v>255442.99716300002</v>
      </c>
      <c r="G49" s="760">
        <v>12936826.381839</v>
      </c>
      <c r="H49" s="760">
        <v>28231.359913000004</v>
      </c>
      <c r="I49" s="761">
        <v>31587.568953000002</v>
      </c>
      <c r="K49" s="731"/>
      <c r="L49" s="478"/>
      <c r="M49" s="478"/>
      <c r="N49" s="478"/>
      <c r="O49" s="478"/>
      <c r="P49" s="478"/>
      <c r="Q49" s="478"/>
      <c r="R49" s="478"/>
      <c r="S49" s="478"/>
    </row>
    <row r="50" spans="1:20" x14ac:dyDescent="0.2">
      <c r="A50" s="759" t="s">
        <v>834</v>
      </c>
      <c r="B50" s="760">
        <v>2755066.4086840004</v>
      </c>
      <c r="C50" s="760">
        <v>99725996.340683579</v>
      </c>
      <c r="D50" s="760">
        <v>1468420.8668</v>
      </c>
      <c r="E50" s="760">
        <v>3043044.082685783</v>
      </c>
      <c r="F50" s="760">
        <v>273014.57352400001</v>
      </c>
      <c r="G50" s="760">
        <v>14080999.196642999</v>
      </c>
      <c r="H50" s="760">
        <v>26230.046979999999</v>
      </c>
      <c r="I50" s="762">
        <v>33475.619032000002</v>
      </c>
      <c r="K50" s="731"/>
      <c r="L50" s="478"/>
      <c r="M50" s="478"/>
      <c r="N50" s="478"/>
      <c r="O50" s="478"/>
      <c r="P50" s="478"/>
      <c r="Q50" s="478"/>
      <c r="R50" s="478"/>
      <c r="S50" s="478"/>
      <c r="T50" s="478"/>
    </row>
    <row r="51" spans="1:20" ht="13.5" thickBot="1" x14ac:dyDescent="0.25">
      <c r="A51" s="763" t="s">
        <v>560</v>
      </c>
      <c r="B51" s="764">
        <f t="shared" ref="B51:I51" si="3">+B50/B49-1</f>
        <v>0.12669172449957422</v>
      </c>
      <c r="C51" s="764">
        <f t="shared" si="3"/>
        <v>2.8463789645769566E-2</v>
      </c>
      <c r="D51" s="764">
        <f t="shared" si="3"/>
        <v>7.2114641741175989E-2</v>
      </c>
      <c r="E51" s="764">
        <f t="shared" si="3"/>
        <v>-1.3292513113577153E-2</v>
      </c>
      <c r="F51" s="764">
        <f t="shared" si="3"/>
        <v>6.8788639955502218E-2</v>
      </c>
      <c r="G51" s="764">
        <f t="shared" si="3"/>
        <v>8.8443083414199153E-2</v>
      </c>
      <c r="H51" s="764">
        <f t="shared" si="3"/>
        <v>-7.0889710561850672E-2</v>
      </c>
      <c r="I51" s="764">
        <f t="shared" si="3"/>
        <v>5.9771933756892714E-2</v>
      </c>
      <c r="K51" s="731"/>
      <c r="M51" s="478"/>
      <c r="N51" s="478"/>
      <c r="O51" s="478"/>
      <c r="P51" s="478"/>
      <c r="Q51" s="478"/>
      <c r="R51" s="478"/>
      <c r="S51" s="478"/>
      <c r="T51" s="478"/>
    </row>
    <row r="52" spans="1:20" x14ac:dyDescent="0.2">
      <c r="A52" s="749"/>
      <c r="B52" s="750"/>
      <c r="C52" s="751"/>
      <c r="D52" s="750"/>
      <c r="E52" s="750"/>
      <c r="F52" s="750"/>
      <c r="G52" s="750"/>
      <c r="H52" s="750"/>
      <c r="I52" s="755"/>
      <c r="K52" s="731"/>
    </row>
    <row r="53" spans="1:20" x14ac:dyDescent="0.2">
      <c r="A53" s="738" t="s">
        <v>561</v>
      </c>
      <c r="B53" s="765"/>
      <c r="C53" s="765"/>
      <c r="D53" s="765"/>
      <c r="E53" s="765"/>
      <c r="F53" s="765"/>
      <c r="G53" s="765"/>
      <c r="H53" s="765"/>
      <c r="I53" s="766"/>
      <c r="J53" s="748"/>
      <c r="K53" s="731"/>
    </row>
    <row r="54" spans="1:20" x14ac:dyDescent="0.2">
      <c r="A54" s="767" t="s">
        <v>770</v>
      </c>
      <c r="B54" s="760">
        <v>253581.82196299999</v>
      </c>
      <c r="C54" s="760">
        <v>9298261.5615790039</v>
      </c>
      <c r="D54" s="760">
        <v>115645.62498700002</v>
      </c>
      <c r="E54" s="760">
        <v>257985.32550899999</v>
      </c>
      <c r="F54" s="760">
        <v>23353.940907000004</v>
      </c>
      <c r="G54" s="760">
        <v>1151043.7265249998</v>
      </c>
      <c r="H54" s="760">
        <v>2827.7258999999999</v>
      </c>
      <c r="I54" s="761">
        <v>3256.569935</v>
      </c>
      <c r="K54" s="731"/>
    </row>
    <row r="55" spans="1:20" ht="13.5" thickBot="1" x14ac:dyDescent="0.25">
      <c r="A55" s="767" t="s">
        <v>831</v>
      </c>
      <c r="B55" s="746">
        <v>255143.55426799998</v>
      </c>
      <c r="C55" s="746">
        <v>9315084.3275470082</v>
      </c>
      <c r="D55" s="746">
        <v>148851.43049299999</v>
      </c>
      <c r="E55" s="746">
        <v>296799.52907099988</v>
      </c>
      <c r="F55" s="746">
        <v>25556.623570000003</v>
      </c>
      <c r="G55" s="746">
        <v>1120723.4809320001</v>
      </c>
      <c r="H55" s="746">
        <v>3166.0149000000001</v>
      </c>
      <c r="I55" s="747">
        <v>3007.2105879999999</v>
      </c>
    </row>
    <row r="56" spans="1:20" ht="13.5" thickBot="1" x14ac:dyDescent="0.25">
      <c r="A56" s="768" t="s">
        <v>560</v>
      </c>
      <c r="B56" s="769">
        <f t="shared" ref="B56:I56" si="4">+B55/B54-1</f>
        <v>6.1586918688039116E-3</v>
      </c>
      <c r="C56" s="769">
        <f t="shared" si="4"/>
        <v>1.8092377652094704E-3</v>
      </c>
      <c r="D56" s="769">
        <f t="shared" si="4"/>
        <v>0.28713412642919023</v>
      </c>
      <c r="E56" s="769">
        <f t="shared" si="4"/>
        <v>0.1504512068096131</v>
      </c>
      <c r="F56" s="769">
        <f t="shared" si="4"/>
        <v>9.4317386164995298E-2</v>
      </c>
      <c r="G56" s="769">
        <f t="shared" si="4"/>
        <v>-2.6341523692185453E-2</v>
      </c>
      <c r="H56" s="769">
        <f t="shared" si="4"/>
        <v>0.11963288238085612</v>
      </c>
      <c r="I56" s="769">
        <f t="shared" si="4"/>
        <v>-7.657116290364574E-2</v>
      </c>
      <c r="M56" s="726"/>
      <c r="N56" s="726"/>
      <c r="O56" s="726"/>
      <c r="P56" s="726"/>
      <c r="Q56" s="726"/>
      <c r="R56" s="726"/>
      <c r="S56" s="726"/>
      <c r="T56" s="726"/>
    </row>
    <row r="57" spans="1:20" x14ac:dyDescent="0.2">
      <c r="A57" s="752"/>
      <c r="B57" s="753"/>
      <c r="C57" s="754"/>
      <c r="D57" s="753"/>
      <c r="E57" s="753"/>
      <c r="F57" s="753"/>
      <c r="G57" s="753"/>
      <c r="H57" s="753"/>
      <c r="I57" s="753"/>
      <c r="K57" s="731"/>
      <c r="L57" s="737"/>
      <c r="M57" s="737"/>
      <c r="N57" s="737"/>
      <c r="O57" s="737"/>
      <c r="P57" s="737"/>
      <c r="Q57" s="737"/>
      <c r="R57" s="737"/>
      <c r="S57" s="737"/>
    </row>
    <row r="58" spans="1:20" customFormat="1" ht="37.5" customHeight="1" x14ac:dyDescent="0.25">
      <c r="A58" s="917" t="s">
        <v>855</v>
      </c>
      <c r="B58" s="918"/>
      <c r="C58" s="918"/>
      <c r="D58" s="918"/>
      <c r="E58" s="918"/>
      <c r="F58" s="918"/>
      <c r="G58" s="918"/>
      <c r="H58" s="918"/>
      <c r="I58" s="918"/>
      <c r="J58" s="770"/>
    </row>
    <row r="59" spans="1:20" customFormat="1" ht="15" x14ac:dyDescent="0.25">
      <c r="J59" s="770"/>
    </row>
    <row r="60" spans="1:20" customFormat="1" ht="15" x14ac:dyDescent="0.25">
      <c r="J60" s="770"/>
    </row>
    <row r="61" spans="1:20" ht="36.6" customHeight="1" x14ac:dyDescent="0.2">
      <c r="A61" s="919" t="s">
        <v>722</v>
      </c>
      <c r="B61" s="919"/>
      <c r="C61" s="919"/>
      <c r="D61" s="919"/>
      <c r="E61" s="919"/>
      <c r="F61" s="919"/>
      <c r="G61" s="919"/>
      <c r="H61" s="919"/>
      <c r="I61" s="919"/>
    </row>
    <row r="62" spans="1:20" ht="21" customHeight="1" x14ac:dyDescent="0.2"/>
    <row r="65" spans="1:9" ht="47.25" customHeight="1" x14ac:dyDescent="0.2"/>
    <row r="66" spans="1:9" ht="22.5" customHeight="1" x14ac:dyDescent="0.2"/>
    <row r="68" spans="1:9" x14ac:dyDescent="0.2">
      <c r="A68" s="6"/>
    </row>
    <row r="69" spans="1:9" x14ac:dyDescent="0.2">
      <c r="I69" s="771"/>
    </row>
    <row r="70" spans="1:9" ht="45.75" customHeight="1" x14ac:dyDescent="0.2">
      <c r="A70" s="920" t="s">
        <v>855</v>
      </c>
      <c r="B70" s="920"/>
      <c r="C70" s="920"/>
      <c r="D70" s="920"/>
      <c r="E70" s="920"/>
      <c r="F70" s="920"/>
      <c r="G70" s="920"/>
      <c r="H70" s="920"/>
      <c r="I70" s="920"/>
    </row>
  </sheetData>
  <mergeCells count="4">
    <mergeCell ref="A2:I2"/>
    <mergeCell ref="A58:I58"/>
    <mergeCell ref="A61:I61"/>
    <mergeCell ref="A70:I70"/>
  </mergeCells>
  <conditionalFormatting sqref="B46:I47 B52:I52">
    <cfRule type="cellIs" dxfId="4" priority="3" operator="lessThan">
      <formula>0</formula>
    </cfRule>
  </conditionalFormatting>
  <conditionalFormatting sqref="B51:I51">
    <cfRule type="cellIs" priority="2" operator="lessThan">
      <formula>0</formula>
    </cfRule>
  </conditionalFormatting>
  <conditionalFormatting sqref="B57:I57">
    <cfRule type="cellIs" dxfId="3" priority="1" operator="lessThan">
      <formula>0</formula>
    </cfRule>
  </conditionalFormatting>
  <pageMargins left="0.7" right="0.7" top="0.75" bottom="0.75" header="0" footer="0"/>
  <pageSetup scale="5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03E62-5371-44C3-8BDD-049633AE8AEC}">
  <sheetPr>
    <tabColor rgb="FF92D050"/>
  </sheetPr>
  <dimension ref="A1:K85"/>
  <sheetViews>
    <sheetView showGridLines="0" view="pageBreakPreview" zoomScaleNormal="100" zoomScaleSheetLayoutView="100" workbookViewId="0"/>
  </sheetViews>
  <sheetFormatPr baseColWidth="10" defaultColWidth="14.42578125" defaultRowHeight="15" x14ac:dyDescent="0.25"/>
  <cols>
    <col min="1" max="1" width="13" style="35" customWidth="1"/>
    <col min="2" max="2" width="44.5703125" style="35" customWidth="1"/>
    <col min="3" max="3" width="20.140625" style="35" customWidth="1"/>
    <col min="4" max="4" width="26.28515625" style="35" customWidth="1"/>
    <col min="5" max="5" width="11.5703125" style="34" customWidth="1"/>
    <col min="6" max="6" width="29.42578125" style="34" customWidth="1"/>
    <col min="7" max="7" width="13.42578125" style="34" customWidth="1"/>
    <col min="8" max="11" width="11.5703125" style="34" customWidth="1"/>
    <col min="12" max="16384" width="14.42578125" style="34"/>
  </cols>
  <sheetData>
    <row r="1" spans="1:11" ht="13.5" customHeight="1" x14ac:dyDescent="0.25">
      <c r="A1" s="167" t="s">
        <v>340</v>
      </c>
      <c r="B1" s="168"/>
      <c r="C1" s="168"/>
      <c r="D1" s="168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">
        <v>865</v>
      </c>
      <c r="B2" s="171"/>
      <c r="C2" s="172"/>
      <c r="D2" s="172"/>
      <c r="E2" s="169"/>
      <c r="I2" s="169"/>
      <c r="J2" s="169"/>
      <c r="K2" s="169"/>
    </row>
    <row r="3" spans="1:11" ht="13.5" customHeight="1" x14ac:dyDescent="0.25">
      <c r="A3" s="170"/>
      <c r="B3" s="171"/>
      <c r="C3" s="172"/>
      <c r="D3" s="172"/>
      <c r="E3" s="169"/>
      <c r="I3" s="169"/>
      <c r="J3" s="169"/>
      <c r="K3" s="169"/>
    </row>
    <row r="4" spans="1:11" ht="13.5" customHeight="1" x14ac:dyDescent="0.25">
      <c r="A4" s="173" t="s">
        <v>341</v>
      </c>
      <c r="B4" s="173" t="s">
        <v>342</v>
      </c>
      <c r="C4" s="174" t="s">
        <v>343</v>
      </c>
      <c r="D4" s="174" t="s">
        <v>344</v>
      </c>
      <c r="E4" s="169"/>
      <c r="I4" s="169"/>
      <c r="J4" s="169"/>
      <c r="K4" s="169"/>
    </row>
    <row r="5" spans="1:11" ht="13.5" customHeight="1" x14ac:dyDescent="0.25">
      <c r="A5" s="175">
        <v>729</v>
      </c>
      <c r="B5" s="175" t="s">
        <v>345</v>
      </c>
      <c r="C5" s="176">
        <v>1564421.0996999987</v>
      </c>
      <c r="D5" s="177">
        <f>C5/128521560</f>
        <v>1.2172440948429187E-2</v>
      </c>
      <c r="E5" s="178"/>
      <c r="F5" s="179"/>
      <c r="G5" s="180"/>
      <c r="I5" s="169"/>
      <c r="J5" s="169"/>
      <c r="K5" s="169"/>
    </row>
    <row r="6" spans="1:11" ht="13.5" customHeight="1" x14ac:dyDescent="0.25">
      <c r="A6" s="175">
        <v>379</v>
      </c>
      <c r="B6" s="175" t="s">
        <v>346</v>
      </c>
      <c r="C6" s="176">
        <v>388891.88960000005</v>
      </c>
      <c r="D6" s="177">
        <f>C6/128521560</f>
        <v>3.0258883381122986E-3</v>
      </c>
      <c r="E6" s="181"/>
      <c r="F6" s="182"/>
      <c r="G6" s="182"/>
      <c r="I6" s="169"/>
      <c r="J6" s="169"/>
      <c r="K6" s="169"/>
    </row>
    <row r="7" spans="1:11" ht="13.5" customHeight="1" x14ac:dyDescent="0.25">
      <c r="A7" s="183">
        <v>93</v>
      </c>
      <c r="B7" s="183" t="s">
        <v>347</v>
      </c>
      <c r="C7" s="181">
        <v>73284.589099999997</v>
      </c>
      <c r="D7" s="184">
        <f>C7/128521560</f>
        <v>5.7021241494423192E-4</v>
      </c>
      <c r="E7" s="181"/>
      <c r="F7" s="182"/>
      <c r="G7" s="182"/>
      <c r="I7" s="169"/>
      <c r="J7" s="169"/>
      <c r="K7" s="169"/>
    </row>
    <row r="8" spans="1:11" ht="13.5" customHeight="1" x14ac:dyDescent="0.25">
      <c r="A8" s="183">
        <v>3</v>
      </c>
      <c r="B8" s="183" t="s">
        <v>348</v>
      </c>
      <c r="C8" s="181">
        <v>23957.4251</v>
      </c>
      <c r="D8" s="184">
        <f t="shared" ref="D8:D12" si="0">C8/128521560</f>
        <v>1.8640782993919463E-4</v>
      </c>
      <c r="E8" s="181"/>
      <c r="F8" s="182"/>
      <c r="G8" s="182"/>
      <c r="I8" s="169"/>
      <c r="J8" s="169"/>
      <c r="K8" s="169"/>
    </row>
    <row r="9" spans="1:11" ht="13.5" customHeight="1" x14ac:dyDescent="0.25">
      <c r="A9" s="183">
        <v>130</v>
      </c>
      <c r="B9" s="183" t="s">
        <v>349</v>
      </c>
      <c r="C9" s="181">
        <v>55096.007499999985</v>
      </c>
      <c r="D9" s="184">
        <f>C9/128521560</f>
        <v>4.2869077764073194E-4</v>
      </c>
      <c r="E9" s="181"/>
      <c r="F9" s="182"/>
      <c r="G9" s="182"/>
      <c r="I9" s="169"/>
      <c r="J9" s="169"/>
      <c r="K9" s="169"/>
    </row>
    <row r="10" spans="1:11" ht="13.5" customHeight="1" x14ac:dyDescent="0.25">
      <c r="A10" s="183">
        <v>31</v>
      </c>
      <c r="B10" s="183" t="s">
        <v>350</v>
      </c>
      <c r="C10" s="181">
        <v>84511.393599999996</v>
      </c>
      <c r="D10" s="184">
        <f>C10/128521560</f>
        <v>6.5756588699981543E-4</v>
      </c>
      <c r="E10" s="181"/>
      <c r="F10" s="182"/>
      <c r="G10" s="182"/>
      <c r="I10" s="169"/>
      <c r="J10" s="169"/>
      <c r="K10" s="169"/>
    </row>
    <row r="11" spans="1:11" ht="13.5" customHeight="1" x14ac:dyDescent="0.25">
      <c r="A11" s="183">
        <v>9</v>
      </c>
      <c r="B11" s="183" t="s">
        <v>351</v>
      </c>
      <c r="C11" s="181">
        <v>34542.608500000002</v>
      </c>
      <c r="D11" s="184">
        <f t="shared" si="0"/>
        <v>2.6876897930588455E-4</v>
      </c>
      <c r="E11" s="181"/>
      <c r="F11" s="182"/>
      <c r="G11" s="182"/>
      <c r="H11" s="169"/>
      <c r="I11" s="169"/>
      <c r="J11" s="169"/>
      <c r="K11" s="169"/>
    </row>
    <row r="12" spans="1:11" ht="13.5" customHeight="1" x14ac:dyDescent="0.25">
      <c r="A12" s="183">
        <v>19</v>
      </c>
      <c r="B12" s="183" t="s">
        <v>352</v>
      </c>
      <c r="C12" s="181">
        <v>14422.455</v>
      </c>
      <c r="D12" s="184">
        <f t="shared" si="0"/>
        <v>1.1221817568974419E-4</v>
      </c>
      <c r="E12" s="181"/>
      <c r="F12" s="182"/>
      <c r="G12" s="182"/>
      <c r="H12" s="169"/>
      <c r="I12" s="169"/>
      <c r="J12" s="169"/>
      <c r="K12" s="169"/>
    </row>
    <row r="13" spans="1:11" ht="29.25" customHeight="1" x14ac:dyDescent="0.25">
      <c r="A13" s="185">
        <f>SUM(A5:A12)</f>
        <v>1393</v>
      </c>
      <c r="B13" s="186" t="s">
        <v>706</v>
      </c>
      <c r="C13" s="185">
        <f>SUM(C5:C12)</f>
        <v>2239127.4680999992</v>
      </c>
      <c r="D13" s="187">
        <f>SUM(D5:D12)</f>
        <v>1.7422193351061089E-2</v>
      </c>
      <c r="E13" s="169"/>
      <c r="F13" s="182"/>
      <c r="G13" s="182"/>
      <c r="H13" s="169"/>
      <c r="I13" s="169"/>
      <c r="J13" s="169"/>
      <c r="K13" s="169"/>
    </row>
    <row r="14" spans="1:11" ht="13.5" customHeight="1" x14ac:dyDescent="0.25">
      <c r="A14" s="188"/>
      <c r="B14" s="189"/>
      <c r="C14" s="172"/>
      <c r="D14" s="172"/>
      <c r="E14" s="169"/>
      <c r="F14" s="169"/>
      <c r="G14" s="169"/>
      <c r="H14" s="169"/>
      <c r="I14" s="169"/>
      <c r="J14" s="169"/>
      <c r="K14" s="169"/>
    </row>
    <row r="15" spans="1:11" ht="18" customHeight="1" x14ac:dyDescent="0.25">
      <c r="A15" s="968" t="s">
        <v>866</v>
      </c>
      <c r="B15" s="969"/>
      <c r="C15" s="969"/>
      <c r="D15" s="969"/>
      <c r="E15" s="169"/>
      <c r="F15" s="169"/>
      <c r="G15" s="169"/>
      <c r="H15" s="169"/>
      <c r="I15" s="169"/>
      <c r="J15" s="169"/>
      <c r="K15" s="169"/>
    </row>
    <row r="16" spans="1:11" ht="90.75" customHeight="1" x14ac:dyDescent="0.25">
      <c r="A16" s="970" t="s">
        <v>707</v>
      </c>
      <c r="B16" s="971"/>
      <c r="C16" s="971"/>
      <c r="D16" s="971"/>
      <c r="E16" s="169"/>
      <c r="F16" s="169"/>
      <c r="G16" s="169"/>
      <c r="H16" s="169"/>
      <c r="I16" s="169"/>
      <c r="J16" s="169"/>
      <c r="K16" s="169"/>
    </row>
    <row r="17" spans="1:11" ht="13.5" customHeight="1" x14ac:dyDescent="0.25">
      <c r="A17" s="188"/>
      <c r="B17" s="189"/>
      <c r="C17" s="172"/>
      <c r="D17" s="172"/>
      <c r="E17" s="169"/>
      <c r="F17" s="169"/>
      <c r="G17" s="169"/>
      <c r="H17" s="169"/>
      <c r="I17" s="169"/>
      <c r="J17" s="169"/>
      <c r="K17" s="169"/>
    </row>
    <row r="18" spans="1:11" ht="13.5" customHeight="1" x14ac:dyDescent="0.25">
      <c r="A18" s="188"/>
      <c r="B18" s="189"/>
      <c r="C18" s="172"/>
      <c r="D18" s="172"/>
      <c r="E18" s="169"/>
      <c r="F18" s="169"/>
      <c r="G18" s="169"/>
      <c r="H18" s="169"/>
      <c r="I18" s="169"/>
      <c r="J18" s="169"/>
      <c r="K18" s="169"/>
    </row>
    <row r="19" spans="1:11" ht="13.5" customHeight="1" x14ac:dyDescent="0.25">
      <c r="A19" s="188"/>
      <c r="B19" s="189"/>
      <c r="C19" s="172"/>
      <c r="D19" s="172"/>
      <c r="E19" s="169"/>
      <c r="F19" s="169"/>
      <c r="G19" s="169"/>
      <c r="H19" s="169"/>
      <c r="I19" s="169"/>
      <c r="J19" s="169"/>
      <c r="K19" s="169"/>
    </row>
    <row r="20" spans="1:11" ht="13.5" customHeight="1" x14ac:dyDescent="0.25">
      <c r="A20" s="188"/>
      <c r="B20" s="189"/>
      <c r="C20" s="172"/>
      <c r="D20" s="172"/>
      <c r="E20" s="169"/>
      <c r="F20" s="169"/>
      <c r="G20" s="169"/>
      <c r="H20" s="169"/>
      <c r="I20" s="169"/>
      <c r="J20" s="169"/>
      <c r="K20" s="169"/>
    </row>
    <row r="21" spans="1:11" ht="13.5" customHeight="1" x14ac:dyDescent="0.25">
      <c r="A21" s="188"/>
      <c r="B21" s="189"/>
      <c r="C21" s="190"/>
      <c r="D21" s="172"/>
      <c r="E21" s="169"/>
      <c r="F21" s="169"/>
      <c r="G21" s="169"/>
      <c r="H21" s="169"/>
      <c r="I21" s="169"/>
      <c r="J21" s="169"/>
      <c r="K21" s="169"/>
    </row>
    <row r="22" spans="1:11" ht="13.5" customHeight="1" x14ac:dyDescent="0.25">
      <c r="A22" s="188"/>
      <c r="B22" s="189"/>
      <c r="C22" s="172"/>
      <c r="D22" s="172"/>
      <c r="E22" s="169"/>
      <c r="F22" s="169"/>
      <c r="G22" s="169"/>
      <c r="H22" s="169"/>
      <c r="I22" s="169"/>
      <c r="J22" s="169"/>
      <c r="K22" s="169"/>
    </row>
    <row r="23" spans="1:11" ht="13.5" customHeight="1" x14ac:dyDescent="0.25">
      <c r="A23" s="191"/>
      <c r="B23" s="192"/>
      <c r="C23" s="193"/>
      <c r="D23" s="193"/>
      <c r="E23" s="169"/>
      <c r="F23" s="169"/>
      <c r="G23" s="169"/>
      <c r="H23" s="169"/>
      <c r="I23" s="169"/>
      <c r="J23" s="169"/>
      <c r="K23" s="169"/>
    </row>
    <row r="24" spans="1:11" ht="13.5" customHeight="1" x14ac:dyDescent="0.25">
      <c r="A24" s="188"/>
      <c r="B24" s="189"/>
      <c r="C24" s="172"/>
      <c r="D24" s="172"/>
      <c r="E24" s="169"/>
      <c r="F24" s="169"/>
      <c r="G24" s="169"/>
      <c r="H24" s="169"/>
      <c r="I24" s="169"/>
      <c r="J24" s="169"/>
      <c r="K24" s="169"/>
    </row>
    <row r="25" spans="1:11" ht="13.5" customHeight="1" x14ac:dyDescent="0.25">
      <c r="A25" s="194"/>
      <c r="B25" s="189"/>
      <c r="C25" s="172"/>
      <c r="D25" s="172"/>
      <c r="E25" s="169"/>
      <c r="F25" s="169"/>
      <c r="G25" s="169"/>
      <c r="H25" s="169"/>
      <c r="I25" s="169"/>
      <c r="J25" s="169"/>
      <c r="K25" s="169"/>
    </row>
    <row r="26" spans="1:11" ht="13.5" customHeight="1" x14ac:dyDescent="0.25">
      <c r="A26" s="188"/>
      <c r="B26" s="189"/>
      <c r="C26" s="172"/>
      <c r="D26" s="172"/>
      <c r="E26" s="169"/>
      <c r="F26" s="169"/>
      <c r="G26" s="169"/>
      <c r="H26" s="169"/>
      <c r="I26" s="169"/>
      <c r="J26" s="169"/>
      <c r="K26" s="169"/>
    </row>
    <row r="27" spans="1:11" ht="13.5" customHeight="1" x14ac:dyDescent="0.25">
      <c r="A27" s="188"/>
      <c r="B27" s="189"/>
      <c r="C27" s="172"/>
      <c r="D27" s="172"/>
      <c r="E27" s="169"/>
      <c r="F27" s="169"/>
      <c r="G27" s="169"/>
      <c r="H27" s="169"/>
      <c r="I27" s="169"/>
      <c r="J27" s="169"/>
      <c r="K27" s="169"/>
    </row>
    <row r="28" spans="1:11" ht="13.5" customHeight="1" x14ac:dyDescent="0.25">
      <c r="A28" s="188"/>
      <c r="B28" s="189"/>
      <c r="C28" s="172"/>
      <c r="D28" s="172"/>
      <c r="E28" s="169"/>
      <c r="F28" s="169"/>
      <c r="G28" s="169"/>
      <c r="H28" s="169"/>
      <c r="I28" s="169"/>
      <c r="J28" s="169"/>
      <c r="K28" s="169"/>
    </row>
    <row r="29" spans="1:11" ht="13.5" customHeight="1" x14ac:dyDescent="0.25">
      <c r="A29" s="188"/>
      <c r="B29" s="189"/>
      <c r="C29" s="172"/>
      <c r="D29" s="172"/>
      <c r="E29" s="169"/>
      <c r="F29" s="169"/>
      <c r="G29" s="169"/>
      <c r="H29" s="169"/>
      <c r="I29" s="169"/>
      <c r="J29" s="169"/>
      <c r="K29" s="169"/>
    </row>
    <row r="30" spans="1:11" ht="13.5" customHeight="1" x14ac:dyDescent="0.25">
      <c r="A30" s="188"/>
      <c r="B30" s="189"/>
      <c r="C30" s="172"/>
      <c r="D30" s="172"/>
      <c r="E30" s="169"/>
      <c r="F30" s="169"/>
      <c r="G30" s="169"/>
      <c r="H30" s="169"/>
      <c r="I30" s="169"/>
      <c r="J30" s="169"/>
      <c r="K30" s="169"/>
    </row>
    <row r="31" spans="1:11" ht="13.5" customHeight="1" x14ac:dyDescent="0.25">
      <c r="A31" s="188"/>
      <c r="B31" s="189"/>
      <c r="C31" s="172"/>
      <c r="D31" s="172"/>
      <c r="E31" s="169"/>
      <c r="F31" s="169"/>
      <c r="G31" s="169"/>
      <c r="H31" s="169"/>
      <c r="I31" s="169"/>
      <c r="J31" s="169"/>
      <c r="K31" s="169"/>
    </row>
    <row r="32" spans="1:11" ht="13.5" customHeight="1" x14ac:dyDescent="0.25">
      <c r="A32" s="188"/>
      <c r="B32" s="189"/>
      <c r="C32" s="172"/>
      <c r="D32" s="172"/>
      <c r="E32" s="169"/>
      <c r="F32" s="169"/>
      <c r="G32" s="169"/>
      <c r="H32" s="169"/>
      <c r="I32" s="169"/>
      <c r="J32" s="169"/>
      <c r="K32" s="169"/>
    </row>
    <row r="33" spans="1:11" ht="13.5" customHeight="1" x14ac:dyDescent="0.25">
      <c r="A33" s="188"/>
      <c r="B33" s="189"/>
      <c r="C33" s="172"/>
      <c r="D33" s="172"/>
      <c r="E33" s="169"/>
      <c r="F33" s="169"/>
      <c r="G33" s="169"/>
      <c r="H33" s="169"/>
      <c r="I33" s="169"/>
      <c r="J33" s="169"/>
      <c r="K33" s="169"/>
    </row>
    <row r="34" spans="1:11" ht="13.5" customHeight="1" x14ac:dyDescent="0.25">
      <c r="A34" s="188"/>
      <c r="B34" s="189"/>
      <c r="C34" s="172"/>
      <c r="D34" s="172"/>
      <c r="E34" s="169"/>
      <c r="F34" s="169"/>
      <c r="G34" s="169"/>
      <c r="H34" s="169"/>
      <c r="I34" s="169"/>
      <c r="J34" s="169"/>
      <c r="K34" s="169"/>
    </row>
    <row r="35" spans="1:11" ht="13.5" customHeight="1" x14ac:dyDescent="0.25">
      <c r="A35" s="188"/>
      <c r="B35" s="189"/>
      <c r="C35" s="172"/>
      <c r="D35" s="172"/>
      <c r="E35" s="169"/>
      <c r="F35" s="169"/>
      <c r="G35" s="169"/>
      <c r="H35" s="169"/>
      <c r="I35" s="169"/>
      <c r="J35" s="169"/>
      <c r="K35" s="169"/>
    </row>
    <row r="36" spans="1:11" ht="13.5" customHeight="1" x14ac:dyDescent="0.25">
      <c r="A36" s="188"/>
      <c r="B36" s="189"/>
      <c r="C36" s="172"/>
      <c r="D36" s="172"/>
      <c r="E36" s="169"/>
      <c r="F36" s="169"/>
      <c r="G36" s="169"/>
      <c r="H36" s="169"/>
      <c r="I36" s="169"/>
      <c r="J36" s="169"/>
      <c r="K36" s="169"/>
    </row>
    <row r="37" spans="1:11" ht="13.5" customHeight="1" x14ac:dyDescent="0.25">
      <c r="A37" s="188"/>
      <c r="B37" s="189"/>
      <c r="C37" s="172"/>
      <c r="D37" s="172"/>
      <c r="E37" s="169"/>
      <c r="F37" s="169"/>
      <c r="G37" s="169"/>
      <c r="H37" s="169"/>
      <c r="I37" s="169"/>
      <c r="J37" s="169"/>
      <c r="K37" s="169"/>
    </row>
    <row r="38" spans="1:11" ht="13.5" customHeight="1" x14ac:dyDescent="0.25">
      <c r="A38" s="188"/>
      <c r="B38" s="189"/>
      <c r="C38" s="172"/>
      <c r="D38" s="172"/>
      <c r="E38" s="169"/>
      <c r="F38" s="169"/>
      <c r="G38" s="169"/>
      <c r="H38" s="169"/>
      <c r="I38" s="169"/>
      <c r="J38" s="169"/>
      <c r="K38" s="169"/>
    </row>
    <row r="39" spans="1:11" ht="13.5" customHeight="1" x14ac:dyDescent="0.25">
      <c r="A39" s="188"/>
      <c r="B39" s="189"/>
      <c r="C39" s="172"/>
      <c r="D39" s="172"/>
      <c r="E39" s="169"/>
      <c r="F39" s="169"/>
      <c r="G39" s="169"/>
      <c r="H39" s="169"/>
      <c r="I39" s="169"/>
      <c r="J39" s="169"/>
      <c r="K39" s="169"/>
    </row>
    <row r="40" spans="1:11" ht="13.5" customHeight="1" x14ac:dyDescent="0.25">
      <c r="A40" s="188"/>
      <c r="B40" s="189"/>
      <c r="C40" s="172"/>
      <c r="D40" s="172"/>
      <c r="E40" s="169"/>
      <c r="F40" s="169"/>
      <c r="G40" s="169"/>
      <c r="H40" s="169"/>
      <c r="I40" s="169"/>
      <c r="J40" s="169"/>
      <c r="K40" s="169"/>
    </row>
    <row r="41" spans="1:11" ht="13.5" customHeight="1" x14ac:dyDescent="0.25">
      <c r="A41" s="188"/>
      <c r="B41" s="189"/>
      <c r="C41" s="172"/>
      <c r="D41" s="172"/>
      <c r="E41" s="169"/>
      <c r="F41" s="169"/>
      <c r="G41" s="169"/>
      <c r="H41" s="169"/>
      <c r="I41" s="169"/>
      <c r="J41" s="169"/>
      <c r="K41" s="169"/>
    </row>
    <row r="42" spans="1:11" ht="13.5" customHeight="1" x14ac:dyDescent="0.25">
      <c r="A42" s="188"/>
      <c r="B42" s="189"/>
      <c r="C42" s="172"/>
      <c r="D42" s="172"/>
      <c r="E42" s="169"/>
      <c r="F42" s="169"/>
      <c r="G42" s="169"/>
      <c r="H42" s="169"/>
      <c r="I42" s="169"/>
      <c r="J42" s="169"/>
      <c r="K42" s="169"/>
    </row>
    <row r="43" spans="1:11" ht="13.5" customHeight="1" x14ac:dyDescent="0.25">
      <c r="A43" s="188"/>
      <c r="B43" s="189"/>
      <c r="C43" s="172"/>
      <c r="D43" s="172"/>
      <c r="E43" s="169"/>
      <c r="F43" s="169"/>
      <c r="G43" s="169"/>
      <c r="H43" s="169"/>
      <c r="I43" s="169"/>
      <c r="J43" s="169"/>
      <c r="K43" s="169"/>
    </row>
    <row r="44" spans="1:11" ht="13.5" customHeight="1" x14ac:dyDescent="0.25">
      <c r="A44" s="188"/>
      <c r="B44" s="189"/>
      <c r="C44" s="172"/>
      <c r="D44" s="172"/>
      <c r="E44" s="169"/>
      <c r="F44" s="169"/>
      <c r="G44" s="169"/>
      <c r="H44" s="169"/>
      <c r="I44" s="169"/>
      <c r="J44" s="169"/>
      <c r="K44" s="169"/>
    </row>
    <row r="45" spans="1:11" ht="13.5" customHeight="1" x14ac:dyDescent="0.25">
      <c r="A45" s="188"/>
      <c r="B45" s="189"/>
      <c r="C45" s="172"/>
      <c r="D45" s="172"/>
      <c r="E45" s="169"/>
      <c r="F45" s="169"/>
      <c r="G45" s="169"/>
      <c r="H45" s="169"/>
      <c r="I45" s="169"/>
      <c r="J45" s="169"/>
      <c r="K45" s="169"/>
    </row>
    <row r="46" spans="1:11" ht="13.5" customHeight="1" x14ac:dyDescent="0.25">
      <c r="A46" s="188"/>
      <c r="B46" s="189"/>
      <c r="C46" s="172"/>
      <c r="D46" s="172"/>
      <c r="E46" s="169"/>
      <c r="F46" s="169"/>
      <c r="G46" s="169"/>
      <c r="H46" s="169"/>
      <c r="I46" s="169"/>
      <c r="J46" s="169"/>
      <c r="K46" s="169"/>
    </row>
    <row r="47" spans="1:11" ht="13.5" customHeight="1" x14ac:dyDescent="0.25">
      <c r="A47" s="188"/>
      <c r="B47" s="189"/>
      <c r="C47" s="172"/>
      <c r="D47" s="172"/>
      <c r="E47" s="169"/>
      <c r="F47" s="169"/>
      <c r="G47" s="169"/>
      <c r="H47" s="169"/>
      <c r="I47" s="169"/>
      <c r="J47" s="169"/>
      <c r="K47" s="169"/>
    </row>
    <row r="48" spans="1:11" ht="13.5" customHeight="1" x14ac:dyDescent="0.25">
      <c r="A48" s="188"/>
      <c r="B48" s="189"/>
      <c r="C48" s="172"/>
      <c r="D48" s="172"/>
      <c r="E48" s="169"/>
      <c r="F48" s="169"/>
      <c r="G48" s="169"/>
      <c r="H48" s="169"/>
      <c r="I48" s="169"/>
      <c r="J48" s="169"/>
      <c r="K48" s="169"/>
    </row>
    <row r="49" spans="1:11" ht="13.5" customHeight="1" x14ac:dyDescent="0.25">
      <c r="A49" s="188"/>
      <c r="B49" s="189"/>
      <c r="C49" s="172"/>
      <c r="D49" s="172"/>
      <c r="E49" s="169"/>
      <c r="F49" s="169"/>
      <c r="G49" s="169"/>
      <c r="H49" s="169"/>
      <c r="I49" s="169"/>
      <c r="J49" s="169"/>
      <c r="K49" s="169"/>
    </row>
    <row r="50" spans="1:11" ht="13.5" customHeight="1" x14ac:dyDescent="0.25">
      <c r="A50" s="188"/>
      <c r="B50" s="189"/>
      <c r="C50" s="172"/>
      <c r="D50" s="172"/>
      <c r="E50" s="169"/>
      <c r="F50" s="169"/>
      <c r="G50" s="169"/>
      <c r="H50" s="169"/>
      <c r="I50" s="169"/>
      <c r="J50" s="169"/>
      <c r="K50" s="169"/>
    </row>
    <row r="51" spans="1:11" ht="13.5" customHeight="1" x14ac:dyDescent="0.25">
      <c r="A51" s="188"/>
      <c r="B51" s="189"/>
      <c r="C51" s="172"/>
      <c r="D51" s="172"/>
      <c r="E51" s="169"/>
      <c r="F51" s="169"/>
      <c r="G51" s="169"/>
      <c r="H51" s="169"/>
      <c r="I51" s="169"/>
      <c r="J51" s="169"/>
      <c r="K51" s="169"/>
    </row>
    <row r="52" spans="1:11" ht="13.5" customHeight="1" x14ac:dyDescent="0.25">
      <c r="A52" s="188"/>
      <c r="B52" s="189"/>
      <c r="C52" s="172"/>
      <c r="D52" s="172"/>
      <c r="E52" s="169"/>
      <c r="F52" s="169"/>
      <c r="G52" s="169"/>
      <c r="H52" s="169"/>
      <c r="I52" s="169"/>
      <c r="J52" s="169"/>
      <c r="K52" s="169"/>
    </row>
    <row r="53" spans="1:11" ht="13.5" customHeight="1" x14ac:dyDescent="0.25">
      <c r="A53" s="188"/>
      <c r="B53" s="189"/>
      <c r="C53" s="172"/>
      <c r="D53" s="172"/>
      <c r="E53" s="169"/>
      <c r="F53" s="169"/>
      <c r="G53" s="169"/>
      <c r="H53" s="169"/>
      <c r="I53" s="169"/>
      <c r="J53" s="169"/>
      <c r="K53" s="169"/>
    </row>
    <row r="54" spans="1:11" ht="13.5" customHeight="1" x14ac:dyDescent="0.25">
      <c r="A54" s="188"/>
      <c r="B54" s="189"/>
      <c r="C54" s="172"/>
      <c r="D54" s="172"/>
      <c r="E54" s="169"/>
      <c r="F54" s="169"/>
      <c r="G54" s="169"/>
      <c r="H54" s="169"/>
      <c r="I54" s="169"/>
      <c r="J54" s="169"/>
      <c r="K54" s="169"/>
    </row>
    <row r="55" spans="1:11" ht="13.5" customHeight="1" x14ac:dyDescent="0.25">
      <c r="A55" s="188"/>
      <c r="B55" s="189"/>
      <c r="C55" s="172"/>
      <c r="D55" s="172"/>
      <c r="E55" s="169"/>
      <c r="F55" s="169"/>
      <c r="G55" s="169"/>
      <c r="H55" s="169"/>
      <c r="I55" s="169"/>
      <c r="J55" s="169"/>
      <c r="K55" s="169"/>
    </row>
    <row r="56" spans="1:11" ht="13.5" customHeight="1" x14ac:dyDescent="0.25">
      <c r="A56" s="188"/>
      <c r="B56" s="189"/>
      <c r="C56" s="172"/>
      <c r="D56" s="172"/>
      <c r="E56" s="169"/>
      <c r="F56" s="169"/>
      <c r="G56" s="169"/>
      <c r="H56" s="169"/>
      <c r="I56" s="169"/>
      <c r="J56" s="169"/>
      <c r="K56" s="169"/>
    </row>
    <row r="57" spans="1:11" ht="13.5" customHeight="1" x14ac:dyDescent="0.25">
      <c r="A57" s="188"/>
      <c r="B57" s="189"/>
      <c r="C57" s="172"/>
      <c r="D57" s="172"/>
      <c r="E57" s="169"/>
      <c r="F57" s="169"/>
      <c r="G57" s="169"/>
      <c r="H57" s="169"/>
      <c r="I57" s="169"/>
      <c r="J57" s="169"/>
      <c r="K57" s="169"/>
    </row>
    <row r="58" spans="1:11" ht="13.5" customHeight="1" x14ac:dyDescent="0.25">
      <c r="A58" s="188"/>
      <c r="B58" s="189"/>
      <c r="C58" s="172"/>
      <c r="D58" s="172"/>
      <c r="E58" s="169"/>
      <c r="F58" s="169"/>
      <c r="G58" s="169"/>
      <c r="H58" s="169"/>
      <c r="I58" s="169"/>
      <c r="J58" s="169"/>
      <c r="K58" s="169"/>
    </row>
    <row r="59" spans="1:11" ht="13.5" customHeight="1" x14ac:dyDescent="0.25">
      <c r="A59" s="188"/>
      <c r="B59" s="189"/>
      <c r="C59" s="172"/>
      <c r="D59" s="172"/>
      <c r="E59" s="169"/>
      <c r="F59" s="169"/>
      <c r="G59" s="169"/>
      <c r="H59" s="169"/>
      <c r="I59" s="169"/>
      <c r="J59" s="169"/>
      <c r="K59" s="169"/>
    </row>
    <row r="60" spans="1:11" ht="13.5" customHeight="1" x14ac:dyDescent="0.25">
      <c r="A60" s="188"/>
      <c r="B60" s="189"/>
      <c r="C60" s="172"/>
      <c r="D60" s="172"/>
      <c r="E60" s="169"/>
      <c r="F60" s="169"/>
      <c r="G60" s="169"/>
      <c r="H60" s="169"/>
      <c r="I60" s="169"/>
      <c r="J60" s="169"/>
      <c r="K60" s="169"/>
    </row>
    <row r="61" spans="1:11" ht="13.5" customHeight="1" x14ac:dyDescent="0.25">
      <c r="A61" s="188"/>
      <c r="B61" s="189"/>
      <c r="C61" s="172"/>
      <c r="D61" s="172"/>
      <c r="E61" s="169"/>
      <c r="F61" s="169"/>
      <c r="G61" s="169"/>
      <c r="H61" s="169"/>
      <c r="I61" s="169"/>
      <c r="J61" s="169"/>
      <c r="K61" s="169"/>
    </row>
    <row r="62" spans="1:11" ht="13.5" customHeight="1" x14ac:dyDescent="0.25">
      <c r="A62" s="188"/>
      <c r="B62" s="189"/>
      <c r="C62" s="172"/>
      <c r="D62" s="172"/>
      <c r="E62" s="169"/>
      <c r="F62" s="169"/>
      <c r="G62" s="169"/>
      <c r="H62" s="169"/>
      <c r="I62" s="169"/>
      <c r="J62" s="169"/>
      <c r="K62" s="169"/>
    </row>
    <row r="63" spans="1:11" ht="13.5" customHeight="1" x14ac:dyDescent="0.25">
      <c r="A63" s="188"/>
      <c r="B63" s="189"/>
      <c r="C63" s="172"/>
      <c r="D63" s="172"/>
      <c r="E63" s="169"/>
      <c r="F63" s="169"/>
      <c r="G63" s="169"/>
      <c r="H63" s="169"/>
      <c r="I63" s="169"/>
      <c r="J63" s="169"/>
      <c r="K63" s="169"/>
    </row>
    <row r="64" spans="1:11" ht="13.5" customHeight="1" x14ac:dyDescent="0.25">
      <c r="A64" s="188"/>
      <c r="B64" s="189"/>
      <c r="C64" s="172"/>
      <c r="D64" s="172"/>
      <c r="E64" s="169"/>
      <c r="F64" s="169"/>
      <c r="G64" s="169"/>
      <c r="H64" s="169"/>
      <c r="I64" s="169"/>
      <c r="J64" s="169"/>
      <c r="K64" s="169"/>
    </row>
    <row r="65" spans="1:11" ht="13.5" customHeight="1" x14ac:dyDescent="0.25">
      <c r="A65" s="188"/>
      <c r="B65" s="189"/>
      <c r="C65" s="172"/>
      <c r="D65" s="172"/>
      <c r="E65" s="169"/>
      <c r="F65" s="169"/>
      <c r="G65" s="169"/>
      <c r="H65" s="169"/>
      <c r="I65" s="169"/>
      <c r="J65" s="169"/>
      <c r="K65" s="169"/>
    </row>
    <row r="66" spans="1:11" ht="13.5" customHeight="1" x14ac:dyDescent="0.25">
      <c r="A66" s="188"/>
      <c r="B66" s="189"/>
      <c r="C66" s="172"/>
      <c r="D66" s="172"/>
      <c r="E66" s="169"/>
      <c r="F66" s="169"/>
      <c r="G66" s="169"/>
      <c r="H66" s="169"/>
      <c r="I66" s="169"/>
      <c r="J66" s="169"/>
      <c r="K66" s="169"/>
    </row>
    <row r="67" spans="1:11" ht="13.5" customHeight="1" x14ac:dyDescent="0.25">
      <c r="A67" s="188"/>
      <c r="B67" s="189"/>
      <c r="C67" s="172"/>
      <c r="D67" s="172"/>
      <c r="E67" s="169"/>
      <c r="F67" s="169"/>
      <c r="G67" s="169"/>
      <c r="H67" s="169"/>
      <c r="I67" s="169"/>
      <c r="J67" s="169"/>
      <c r="K67" s="169"/>
    </row>
    <row r="68" spans="1:11" ht="13.5" customHeight="1" x14ac:dyDescent="0.25">
      <c r="A68" s="188"/>
      <c r="B68" s="189"/>
      <c r="C68" s="172"/>
      <c r="D68" s="172"/>
      <c r="E68" s="169"/>
      <c r="F68" s="169"/>
      <c r="G68" s="169"/>
      <c r="H68" s="169"/>
      <c r="I68" s="169"/>
      <c r="J68" s="169"/>
      <c r="K68" s="169"/>
    </row>
    <row r="69" spans="1:11" ht="13.5" customHeight="1" x14ac:dyDescent="0.25">
      <c r="A69" s="188"/>
      <c r="B69" s="189"/>
      <c r="C69" s="172"/>
      <c r="D69" s="172"/>
      <c r="E69" s="169"/>
      <c r="F69" s="169"/>
      <c r="G69" s="169"/>
      <c r="H69" s="169"/>
      <c r="I69" s="169"/>
      <c r="J69" s="169"/>
      <c r="K69" s="169"/>
    </row>
    <row r="70" spans="1:11" ht="13.5" customHeight="1" x14ac:dyDescent="0.25">
      <c r="A70" s="188"/>
      <c r="B70" s="189"/>
      <c r="C70" s="172"/>
      <c r="D70" s="172"/>
      <c r="E70" s="169"/>
      <c r="F70" s="169"/>
      <c r="G70" s="169"/>
      <c r="H70" s="169"/>
      <c r="I70" s="169"/>
      <c r="J70" s="169"/>
      <c r="K70" s="169"/>
    </row>
    <row r="71" spans="1:11" ht="13.5" customHeight="1" x14ac:dyDescent="0.25">
      <c r="A71" s="188"/>
      <c r="B71" s="189"/>
      <c r="C71" s="172"/>
      <c r="D71" s="172"/>
      <c r="E71" s="169"/>
      <c r="F71" s="169"/>
      <c r="G71" s="169"/>
      <c r="H71" s="169"/>
      <c r="I71" s="169"/>
      <c r="J71" s="169"/>
      <c r="K71" s="169"/>
    </row>
    <row r="72" spans="1:11" ht="13.5" customHeight="1" x14ac:dyDescent="0.25">
      <c r="A72" s="188"/>
      <c r="B72" s="189"/>
      <c r="C72" s="172"/>
      <c r="D72" s="172"/>
      <c r="E72" s="169"/>
      <c r="F72" s="169"/>
      <c r="G72" s="169"/>
      <c r="H72" s="169"/>
      <c r="I72" s="169"/>
      <c r="J72" s="169"/>
      <c r="K72" s="169"/>
    </row>
    <row r="73" spans="1:11" ht="13.5" customHeight="1" x14ac:dyDescent="0.25">
      <c r="A73" s="188"/>
      <c r="B73" s="189"/>
      <c r="C73" s="172"/>
      <c r="D73" s="172"/>
      <c r="E73" s="169"/>
      <c r="F73" s="169"/>
      <c r="G73" s="169"/>
      <c r="H73" s="169"/>
      <c r="I73" s="169"/>
      <c r="J73" s="169"/>
      <c r="K73" s="169"/>
    </row>
    <row r="74" spans="1:11" ht="13.5" customHeight="1" x14ac:dyDescent="0.25">
      <c r="A74" s="188"/>
      <c r="B74" s="189"/>
      <c r="C74" s="172"/>
      <c r="D74" s="172"/>
      <c r="E74" s="169"/>
      <c r="F74" s="169"/>
      <c r="G74" s="169"/>
      <c r="H74" s="169"/>
      <c r="I74" s="169"/>
      <c r="J74" s="169"/>
      <c r="K74" s="169"/>
    </row>
    <row r="75" spans="1:11" ht="13.5" customHeight="1" x14ac:dyDescent="0.25">
      <c r="A75" s="188"/>
      <c r="B75" s="189"/>
      <c r="C75" s="172"/>
      <c r="D75" s="172"/>
      <c r="E75" s="169"/>
      <c r="F75" s="169"/>
      <c r="G75" s="169"/>
      <c r="H75" s="169"/>
      <c r="I75" s="169"/>
      <c r="J75" s="169"/>
      <c r="K75" s="169"/>
    </row>
    <row r="76" spans="1:11" ht="13.5" customHeight="1" x14ac:dyDescent="0.25">
      <c r="A76" s="188"/>
      <c r="B76" s="189"/>
      <c r="C76" s="172"/>
      <c r="D76" s="172"/>
      <c r="E76" s="169"/>
      <c r="F76" s="169"/>
      <c r="G76" s="169"/>
      <c r="H76" s="169"/>
      <c r="I76" s="169"/>
      <c r="J76" s="169"/>
      <c r="K76" s="169"/>
    </row>
    <row r="77" spans="1:11" ht="13.5" customHeight="1" x14ac:dyDescent="0.25">
      <c r="A77" s="188"/>
      <c r="B77" s="189"/>
      <c r="C77" s="172"/>
      <c r="D77" s="172"/>
      <c r="E77" s="169"/>
      <c r="F77" s="169"/>
      <c r="G77" s="169"/>
      <c r="H77" s="169"/>
      <c r="I77" s="169"/>
      <c r="J77" s="169"/>
      <c r="K77" s="169"/>
    </row>
    <row r="78" spans="1:11" ht="13.5" customHeight="1" x14ac:dyDescent="0.25">
      <c r="A78" s="188"/>
      <c r="B78" s="189"/>
      <c r="C78" s="172"/>
      <c r="D78" s="172"/>
      <c r="E78" s="169"/>
      <c r="F78" s="169"/>
      <c r="G78" s="169"/>
      <c r="H78" s="169"/>
      <c r="I78" s="169"/>
      <c r="J78" s="169"/>
      <c r="K78" s="169"/>
    </row>
    <row r="79" spans="1:11" ht="13.5" customHeight="1" x14ac:dyDescent="0.25">
      <c r="A79" s="188"/>
      <c r="B79" s="189"/>
      <c r="C79" s="172"/>
      <c r="D79" s="172"/>
      <c r="E79" s="169"/>
      <c r="F79" s="169"/>
      <c r="G79" s="169"/>
      <c r="H79" s="169"/>
      <c r="I79" s="169"/>
      <c r="J79" s="169"/>
      <c r="K79" s="169"/>
    </row>
    <row r="80" spans="1:11" ht="13.5" customHeight="1" x14ac:dyDescent="0.25">
      <c r="A80" s="188"/>
      <c r="B80" s="189"/>
      <c r="C80" s="172"/>
      <c r="D80" s="172"/>
      <c r="E80" s="169"/>
      <c r="F80" s="169"/>
      <c r="G80" s="169"/>
      <c r="H80" s="169"/>
      <c r="I80" s="169"/>
      <c r="J80" s="169"/>
      <c r="K80" s="169"/>
    </row>
    <row r="81" spans="1:11" ht="13.5" customHeight="1" x14ac:dyDescent="0.25">
      <c r="A81" s="188"/>
      <c r="B81" s="189"/>
      <c r="C81" s="172"/>
      <c r="D81" s="172"/>
      <c r="E81" s="169"/>
      <c r="F81" s="169"/>
      <c r="G81" s="169"/>
      <c r="H81" s="169"/>
      <c r="I81" s="169"/>
      <c r="J81" s="169"/>
      <c r="K81" s="169"/>
    </row>
    <row r="82" spans="1:11" ht="13.5" customHeight="1" x14ac:dyDescent="0.25">
      <c r="A82" s="188"/>
      <c r="B82" s="189"/>
      <c r="C82" s="172"/>
      <c r="D82" s="172"/>
      <c r="E82" s="169"/>
      <c r="F82" s="169"/>
      <c r="G82" s="169"/>
      <c r="H82" s="169"/>
      <c r="I82" s="169"/>
      <c r="J82" s="169"/>
      <c r="K82" s="169"/>
    </row>
    <row r="83" spans="1:11" ht="13.5" customHeight="1" x14ac:dyDescent="0.25">
      <c r="A83" s="188"/>
      <c r="B83" s="189"/>
      <c r="C83" s="172"/>
      <c r="D83" s="172"/>
      <c r="E83" s="169"/>
      <c r="F83" s="169"/>
      <c r="G83" s="169"/>
      <c r="H83" s="169"/>
      <c r="I83" s="169"/>
      <c r="J83" s="169"/>
      <c r="K83" s="169"/>
    </row>
    <row r="84" spans="1:11" ht="13.5" customHeight="1" x14ac:dyDescent="0.25">
      <c r="A84" s="188"/>
      <c r="B84" s="189"/>
      <c r="C84" s="172"/>
      <c r="D84" s="172"/>
      <c r="E84" s="169"/>
      <c r="F84" s="169"/>
      <c r="G84" s="169"/>
      <c r="H84" s="169"/>
      <c r="I84" s="169"/>
      <c r="J84" s="169"/>
      <c r="K84" s="169"/>
    </row>
    <row r="85" spans="1:11" ht="13.5" customHeight="1" x14ac:dyDescent="0.25">
      <c r="A85" s="188"/>
      <c r="B85" s="189"/>
      <c r="C85" s="172"/>
      <c r="D85" s="172"/>
      <c r="E85" s="169"/>
      <c r="F85" s="169"/>
      <c r="G85" s="169"/>
      <c r="H85" s="169"/>
      <c r="I85" s="169"/>
      <c r="J85" s="169"/>
      <c r="K85" s="169"/>
    </row>
  </sheetData>
  <mergeCells count="2">
    <mergeCell ref="A15:D15"/>
    <mergeCell ref="A16:D16"/>
  </mergeCells>
  <pageMargins left="0.7" right="0.7" top="0.75" bottom="0.75" header="0.3" footer="0.3"/>
  <pageSetup paperSize="9" scale="84" orientation="portrait" r:id="rId1"/>
  <colBreaks count="1" manualBreakCount="1">
    <brk id="4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8414F-8B24-4A75-A19D-43068BC3331B}">
  <sheetPr>
    <tabColor rgb="FF92D050"/>
  </sheetPr>
  <dimension ref="A1:H28"/>
  <sheetViews>
    <sheetView showGridLines="0" view="pageBreakPreview" zoomScaleNormal="100" zoomScaleSheetLayoutView="100" workbookViewId="0"/>
  </sheetViews>
  <sheetFormatPr baseColWidth="10" defaultColWidth="11.42578125" defaultRowHeight="12.75" x14ac:dyDescent="0.2"/>
  <cols>
    <col min="1" max="1" width="10" style="32" customWidth="1"/>
    <col min="2" max="2" width="45.140625" style="32" customWidth="1"/>
    <col min="3" max="3" width="12.28515625" style="32" customWidth="1"/>
    <col min="4" max="4" width="14.85546875" style="32" bestFit="1" customWidth="1"/>
    <col min="5" max="5" width="11.7109375" style="32" customWidth="1"/>
    <col min="6" max="6" width="2.85546875" style="32" customWidth="1"/>
    <col min="7" max="16384" width="11.42578125" style="32"/>
  </cols>
  <sheetData>
    <row r="1" spans="1:7" ht="13.5" customHeight="1" x14ac:dyDescent="0.2">
      <c r="A1" s="575" t="s">
        <v>646</v>
      </c>
    </row>
    <row r="2" spans="1:7" ht="13.5" customHeight="1" x14ac:dyDescent="0.25">
      <c r="A2" s="576" t="s">
        <v>814</v>
      </c>
    </row>
    <row r="3" spans="1:7" ht="13.5" customHeight="1" x14ac:dyDescent="0.2">
      <c r="A3" s="577"/>
    </row>
    <row r="4" spans="1:7" ht="13.5" customHeight="1" x14ac:dyDescent="0.2">
      <c r="A4" s="578" t="s">
        <v>647</v>
      </c>
      <c r="B4" s="578" t="s">
        <v>648</v>
      </c>
      <c r="C4" s="578" t="s">
        <v>0</v>
      </c>
      <c r="D4" s="578" t="s">
        <v>649</v>
      </c>
      <c r="E4" s="579" t="s">
        <v>344</v>
      </c>
    </row>
    <row r="5" spans="1:7" ht="13.5" customHeight="1" x14ac:dyDescent="0.2">
      <c r="A5" s="580">
        <v>1</v>
      </c>
      <c r="B5" s="581" t="s">
        <v>650</v>
      </c>
      <c r="C5" s="582">
        <v>28</v>
      </c>
      <c r="D5" s="583">
        <v>10731219.441799998</v>
      </c>
      <c r="E5" s="584">
        <f>D5/$E$25*100</f>
        <v>8.3497425971175563</v>
      </c>
      <c r="F5" s="585"/>
      <c r="G5" s="586"/>
    </row>
    <row r="6" spans="1:7" ht="13.5" customHeight="1" x14ac:dyDescent="0.2">
      <c r="A6" s="587">
        <v>2</v>
      </c>
      <c r="B6" s="588" t="s">
        <v>651</v>
      </c>
      <c r="C6" s="582">
        <v>21</v>
      </c>
      <c r="D6" s="583">
        <v>8392228.6060000006</v>
      </c>
      <c r="E6" s="584">
        <f t="shared" ref="E6:E21" si="0">D6/$E$25*100</f>
        <v>6.5298216159218745</v>
      </c>
      <c r="F6" s="585"/>
      <c r="G6" s="586"/>
    </row>
    <row r="7" spans="1:7" ht="13.5" customHeight="1" x14ac:dyDescent="0.2">
      <c r="A7" s="587">
        <v>3</v>
      </c>
      <c r="B7" s="588" t="s">
        <v>652</v>
      </c>
      <c r="C7" s="582">
        <v>807</v>
      </c>
      <c r="D7" s="583">
        <v>7445480.1330000004</v>
      </c>
      <c r="E7" s="584">
        <f t="shared" si="0"/>
        <v>5.793175972187079</v>
      </c>
      <c r="F7" s="585"/>
      <c r="G7" s="586"/>
    </row>
    <row r="8" spans="1:7" ht="13.5" customHeight="1" x14ac:dyDescent="0.2">
      <c r="A8" s="587">
        <v>4</v>
      </c>
      <c r="B8" s="589" t="s">
        <v>653</v>
      </c>
      <c r="C8" s="582">
        <v>14</v>
      </c>
      <c r="D8" s="590">
        <v>6951686.2819999987</v>
      </c>
      <c r="E8" s="584">
        <f t="shared" si="0"/>
        <v>5.408965065472283</v>
      </c>
      <c r="F8" s="585"/>
      <c r="G8" s="586"/>
    </row>
    <row r="9" spans="1:7" ht="13.5" customHeight="1" x14ac:dyDescent="0.2">
      <c r="A9" s="587">
        <v>5</v>
      </c>
      <c r="B9" s="591" t="s">
        <v>654</v>
      </c>
      <c r="C9" s="592">
        <v>190</v>
      </c>
      <c r="D9" s="593">
        <v>4956991.2380000036</v>
      </c>
      <c r="E9" s="584">
        <f t="shared" si="0"/>
        <v>3.8569336055366921</v>
      </c>
      <c r="F9" s="585"/>
      <c r="G9" s="586"/>
    </row>
    <row r="10" spans="1:7" ht="13.5" customHeight="1" x14ac:dyDescent="0.2">
      <c r="A10" s="587">
        <v>6</v>
      </c>
      <c r="B10" s="589" t="s">
        <v>655</v>
      </c>
      <c r="C10" s="582">
        <v>11</v>
      </c>
      <c r="D10" s="583">
        <v>3450751.0950000002</v>
      </c>
      <c r="E10" s="584">
        <f t="shared" si="0"/>
        <v>2.684958924401478</v>
      </c>
      <c r="F10" s="585"/>
      <c r="G10" s="586"/>
    </row>
    <row r="11" spans="1:7" ht="13.5" customHeight="1" x14ac:dyDescent="0.2">
      <c r="A11" s="587">
        <v>7</v>
      </c>
      <c r="B11" s="591" t="s">
        <v>656</v>
      </c>
      <c r="C11" s="592">
        <v>62</v>
      </c>
      <c r="D11" s="593">
        <v>3428718.2740000011</v>
      </c>
      <c r="E11" s="584">
        <f t="shared" si="0"/>
        <v>2.6678156365360031</v>
      </c>
      <c r="F11" s="585"/>
      <c r="G11" s="586"/>
    </row>
    <row r="12" spans="1:7" ht="13.5" customHeight="1" x14ac:dyDescent="0.2">
      <c r="A12" s="587">
        <v>8</v>
      </c>
      <c r="B12" s="591" t="s">
        <v>657</v>
      </c>
      <c r="C12" s="592">
        <v>5</v>
      </c>
      <c r="D12" s="593">
        <v>2829724.3470000001</v>
      </c>
      <c r="E12" s="584">
        <f t="shared" si="0"/>
        <v>2.201750700038188</v>
      </c>
      <c r="F12" s="585"/>
      <c r="G12" s="586"/>
    </row>
    <row r="13" spans="1:7" ht="13.5" customHeight="1" x14ac:dyDescent="0.2">
      <c r="A13" s="587">
        <v>9</v>
      </c>
      <c r="B13" s="589" t="s">
        <v>658</v>
      </c>
      <c r="C13" s="582">
        <v>9999</v>
      </c>
      <c r="D13" s="583">
        <v>1795973.761297937</v>
      </c>
      <c r="E13" s="584">
        <f t="shared" si="0"/>
        <v>1.3974104899582116</v>
      </c>
      <c r="F13" s="585"/>
      <c r="G13" s="586"/>
    </row>
    <row r="14" spans="1:7" ht="13.5" customHeight="1" x14ac:dyDescent="0.2">
      <c r="A14" s="587">
        <v>10</v>
      </c>
      <c r="B14" s="589" t="s">
        <v>659</v>
      </c>
      <c r="C14" s="582">
        <v>2</v>
      </c>
      <c r="D14" s="583">
        <v>1324262.5959999999</v>
      </c>
      <c r="E14" s="584">
        <f t="shared" si="0"/>
        <v>1.0303816698147765</v>
      </c>
      <c r="F14" s="585"/>
      <c r="G14" s="586"/>
    </row>
    <row r="15" spans="1:7" ht="13.5" customHeight="1" x14ac:dyDescent="0.2">
      <c r="A15" s="587">
        <v>11</v>
      </c>
      <c r="B15" s="589" t="s">
        <v>660</v>
      </c>
      <c r="C15" s="582">
        <v>207</v>
      </c>
      <c r="D15" s="583">
        <v>484214.38500000001</v>
      </c>
      <c r="E15" s="584">
        <f t="shared" si="0"/>
        <v>0.3767573199391604</v>
      </c>
      <c r="F15" s="585"/>
      <c r="G15" s="586"/>
    </row>
    <row r="16" spans="1:7" ht="13.5" customHeight="1" x14ac:dyDescent="0.2">
      <c r="A16" s="587">
        <v>12</v>
      </c>
      <c r="B16" s="589" t="s">
        <v>661</v>
      </c>
      <c r="C16" s="582">
        <v>43</v>
      </c>
      <c r="D16" s="583">
        <v>363800</v>
      </c>
      <c r="E16" s="584">
        <f t="shared" si="0"/>
        <v>0.28306534716821052</v>
      </c>
      <c r="F16" s="585"/>
      <c r="G16" s="586"/>
    </row>
    <row r="17" spans="1:8" ht="13.5" customHeight="1" x14ac:dyDescent="0.2">
      <c r="A17" s="587">
        <v>13</v>
      </c>
      <c r="B17" s="589" t="s">
        <v>662</v>
      </c>
      <c r="C17" s="582">
        <v>6</v>
      </c>
      <c r="D17" s="583">
        <v>108611.5851</v>
      </c>
      <c r="E17" s="584">
        <f t="shared" si="0"/>
        <v>8.4508455312867353E-2</v>
      </c>
      <c r="F17" s="585"/>
      <c r="G17" s="586"/>
    </row>
    <row r="18" spans="1:8" ht="13.5" customHeight="1" x14ac:dyDescent="0.2">
      <c r="A18" s="587">
        <v>14</v>
      </c>
      <c r="B18" s="589" t="s">
        <v>663</v>
      </c>
      <c r="C18" s="582">
        <v>83</v>
      </c>
      <c r="D18" s="594">
        <v>108442.02300000004</v>
      </c>
      <c r="E18" s="584">
        <f t="shared" si="0"/>
        <v>8.4376522507196489E-2</v>
      </c>
      <c r="F18" s="585"/>
      <c r="G18" s="586"/>
    </row>
    <row r="19" spans="1:8" ht="13.5" customHeight="1" x14ac:dyDescent="0.2">
      <c r="A19" s="587">
        <v>15</v>
      </c>
      <c r="B19" s="595" t="s">
        <v>664</v>
      </c>
      <c r="C19" s="582">
        <v>145</v>
      </c>
      <c r="D19" s="594">
        <v>19356.261999999995</v>
      </c>
      <c r="E19" s="584">
        <f t="shared" si="0"/>
        <v>1.5060711992602638E-2</v>
      </c>
      <c r="F19" s="585"/>
      <c r="G19" s="586"/>
    </row>
    <row r="20" spans="1:8" ht="13.5" customHeight="1" x14ac:dyDescent="0.2">
      <c r="A20" s="587">
        <v>16</v>
      </c>
      <c r="B20" s="595" t="s">
        <v>665</v>
      </c>
      <c r="C20" s="582">
        <v>3</v>
      </c>
      <c r="D20" s="594">
        <v>10729.449000000001</v>
      </c>
      <c r="E20" s="584">
        <f t="shared" si="0"/>
        <v>8.3483650525250398E-3</v>
      </c>
      <c r="F20" s="585"/>
      <c r="G20" s="586"/>
    </row>
    <row r="21" spans="1:8" ht="13.5" customHeight="1" x14ac:dyDescent="0.2">
      <c r="A21" s="587">
        <v>17</v>
      </c>
      <c r="B21" s="595" t="s">
        <v>666</v>
      </c>
      <c r="C21" s="582">
        <v>2</v>
      </c>
      <c r="D21" s="594">
        <v>5165</v>
      </c>
      <c r="E21" s="584">
        <f t="shared" si="0"/>
        <v>4.018780973402439E-3</v>
      </c>
      <c r="F21" s="585"/>
      <c r="G21" s="586"/>
    </row>
    <row r="22" spans="1:8" ht="29.25" customHeight="1" x14ac:dyDescent="0.25">
      <c r="A22" s="587">
        <v>18</v>
      </c>
      <c r="B22" s="595" t="s">
        <v>667</v>
      </c>
      <c r="C22" s="582">
        <v>53</v>
      </c>
      <c r="D22" s="594">
        <v>3385.3320000000003</v>
      </c>
      <c r="E22" s="584">
        <f>D22/$E$25*100</f>
        <v>2.6340576631656201E-3</v>
      </c>
      <c r="F22" s="585"/>
      <c r="G22" s="586"/>
      <c r="H22" s="596"/>
    </row>
    <row r="23" spans="1:8" ht="13.5" customHeight="1" x14ac:dyDescent="0.2">
      <c r="A23" s="972" t="s">
        <v>0</v>
      </c>
      <c r="B23" s="972"/>
      <c r="C23" s="597">
        <f>SUM(C5:C22)</f>
        <v>11681</v>
      </c>
      <c r="D23" s="598" t="s">
        <v>668</v>
      </c>
      <c r="E23" s="599" t="s">
        <v>668</v>
      </c>
    </row>
    <row r="24" spans="1:8" ht="13.5" customHeight="1" x14ac:dyDescent="0.2"/>
    <row r="25" spans="1:8" ht="13.5" customHeight="1" x14ac:dyDescent="0.2">
      <c r="C25" s="973" t="s">
        <v>669</v>
      </c>
      <c r="D25" s="973"/>
      <c r="E25" s="600">
        <v>128521560</v>
      </c>
    </row>
    <row r="26" spans="1:8" ht="13.5" customHeight="1" x14ac:dyDescent="0.2"/>
    <row r="27" spans="1:8" s="601" customFormat="1" ht="13.5" customHeight="1" x14ac:dyDescent="0.25">
      <c r="A27" s="974" t="s">
        <v>670</v>
      </c>
      <c r="B27" s="974"/>
      <c r="C27" s="974"/>
      <c r="D27" s="974"/>
      <c r="E27" s="974"/>
    </row>
    <row r="28" spans="1:8" s="601" customFormat="1" ht="13.5" customHeight="1" x14ac:dyDescent="0.25">
      <c r="A28" s="975" t="s">
        <v>815</v>
      </c>
      <c r="B28" s="975"/>
      <c r="C28" s="975"/>
      <c r="D28" s="975"/>
      <c r="E28" s="975"/>
    </row>
  </sheetData>
  <mergeCells count="4">
    <mergeCell ref="A23:B23"/>
    <mergeCell ref="C25:D25"/>
    <mergeCell ref="A27:E27"/>
    <mergeCell ref="A28:E28"/>
  </mergeCells>
  <pageMargins left="0.7" right="0.7" top="0.75" bottom="0.75" header="0.3" footer="0.3"/>
  <pageSetup paperSize="9" scale="82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E28B-0CBA-4005-8306-0C19D5FA2A29}">
  <sheetPr>
    <tabColor rgb="FF92D050"/>
  </sheetPr>
  <dimension ref="A1:P48"/>
  <sheetViews>
    <sheetView showGridLines="0" view="pageBreakPreview" zoomScaleNormal="145" zoomScaleSheetLayoutView="100" workbookViewId="0"/>
  </sheetViews>
  <sheetFormatPr baseColWidth="10" defaultColWidth="14.42578125" defaultRowHeight="15" customHeight="1" x14ac:dyDescent="0.25"/>
  <cols>
    <col min="1" max="1" width="15.42578125" style="5" customWidth="1"/>
    <col min="2" max="7" width="19.42578125" style="5" customWidth="1"/>
    <col min="8" max="8" width="3.7109375" style="5" customWidth="1"/>
    <col min="9" max="9" width="14.5703125" style="5" customWidth="1"/>
    <col min="10" max="10" width="14.42578125" style="5" customWidth="1"/>
    <col min="11" max="16" width="11.42578125" style="5" customWidth="1"/>
    <col min="17" max="16384" width="14.42578125" style="5"/>
  </cols>
  <sheetData>
    <row r="1" spans="1:16" ht="14.25" customHeight="1" x14ac:dyDescent="0.25">
      <c r="A1" s="28" t="s">
        <v>330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</row>
    <row r="2" spans="1:16" ht="14.25" customHeight="1" x14ac:dyDescent="0.25">
      <c r="A2" s="31" t="s">
        <v>331</v>
      </c>
      <c r="B2" s="29"/>
      <c r="C2" s="29"/>
      <c r="D2" s="29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</row>
    <row r="3" spans="1:16" ht="14.25" customHeight="1" x14ac:dyDescent="0.25">
      <c r="A3" s="144"/>
      <c r="B3" s="29"/>
      <c r="C3" s="29"/>
      <c r="D3" s="29"/>
      <c r="E3" s="29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</row>
    <row r="4" spans="1:16" ht="14.25" customHeight="1" x14ac:dyDescent="0.25">
      <c r="B4" s="976" t="s">
        <v>708</v>
      </c>
      <c r="C4" s="977"/>
      <c r="D4" s="976" t="s">
        <v>709</v>
      </c>
      <c r="E4" s="978"/>
      <c r="F4" s="977"/>
      <c r="H4" s="30"/>
      <c r="I4" s="30"/>
      <c r="J4" s="30"/>
      <c r="K4" s="30"/>
      <c r="L4" s="30"/>
      <c r="M4" s="30"/>
      <c r="N4" s="30"/>
      <c r="O4" s="30"/>
      <c r="P4" s="30"/>
    </row>
    <row r="5" spans="1:16" ht="25.5" x14ac:dyDescent="0.25">
      <c r="A5" s="657" t="s">
        <v>297</v>
      </c>
      <c r="B5" s="658" t="s">
        <v>710</v>
      </c>
      <c r="C5" s="659" t="s">
        <v>711</v>
      </c>
      <c r="D5" s="660" t="s">
        <v>332</v>
      </c>
      <c r="E5" s="661" t="s">
        <v>333</v>
      </c>
      <c r="F5" s="659" t="s">
        <v>334</v>
      </c>
      <c r="G5" s="857" t="s">
        <v>335</v>
      </c>
      <c r="H5" s="30"/>
      <c r="I5" s="30"/>
      <c r="J5" s="30"/>
      <c r="K5" s="30"/>
      <c r="L5" s="30"/>
      <c r="M5" s="30"/>
      <c r="N5" s="30"/>
      <c r="O5" s="30"/>
      <c r="P5" s="30"/>
    </row>
    <row r="6" spans="1:16" ht="14.25" customHeight="1" x14ac:dyDescent="0.25">
      <c r="A6" s="662">
        <v>2011</v>
      </c>
      <c r="B6" s="663">
        <v>11258.100633303335</v>
      </c>
      <c r="C6" s="664">
        <v>848.10501724666676</v>
      </c>
      <c r="D6" s="665">
        <v>769.89173540999991</v>
      </c>
      <c r="E6" s="145">
        <v>70.678228960000013</v>
      </c>
      <c r="F6" s="666">
        <v>135.62538000999999</v>
      </c>
      <c r="G6" s="685">
        <f>SUM(B6:F6)</f>
        <v>13082.400994930002</v>
      </c>
      <c r="H6" s="30"/>
      <c r="I6" s="30"/>
      <c r="J6" s="30"/>
      <c r="K6" s="30"/>
      <c r="L6" s="30"/>
      <c r="M6" s="30"/>
      <c r="N6" s="30"/>
      <c r="O6" s="30"/>
      <c r="P6" s="30"/>
    </row>
    <row r="7" spans="1:16" ht="14.25" customHeight="1" x14ac:dyDescent="0.25">
      <c r="A7" s="667">
        <v>2012</v>
      </c>
      <c r="B7" s="668">
        <v>10633.010737273333</v>
      </c>
      <c r="C7" s="669">
        <v>959.38971412333342</v>
      </c>
      <c r="D7" s="670">
        <v>12.710895980000002</v>
      </c>
      <c r="E7" s="146">
        <v>571.671693</v>
      </c>
      <c r="F7" s="671">
        <v>941.66809807000004</v>
      </c>
      <c r="G7" s="685">
        <f t="shared" ref="G7:G17" si="0">SUM(B7:F7)</f>
        <v>13118.451138446668</v>
      </c>
      <c r="H7" s="30"/>
      <c r="I7" s="30"/>
      <c r="J7" s="30"/>
      <c r="K7" s="30"/>
      <c r="L7" s="30"/>
      <c r="M7" s="30"/>
      <c r="N7" s="30"/>
      <c r="O7" s="30"/>
      <c r="P7" s="30"/>
    </row>
    <row r="8" spans="1:16" ht="14.25" customHeight="1" x14ac:dyDescent="0.25">
      <c r="A8" s="667">
        <v>2013</v>
      </c>
      <c r="B8" s="668">
        <v>7180.5026837233354</v>
      </c>
      <c r="C8" s="669">
        <v>909.93890791666672</v>
      </c>
      <c r="D8" s="670">
        <v>11.910191030000002</v>
      </c>
      <c r="E8" s="146">
        <v>505.36539124000001</v>
      </c>
      <c r="F8" s="671">
        <v>809.47470207000003</v>
      </c>
      <c r="G8" s="685">
        <f t="shared" si="0"/>
        <v>9417.191875980001</v>
      </c>
      <c r="H8" s="30"/>
      <c r="I8" s="30"/>
      <c r="J8" s="30"/>
      <c r="K8" s="30"/>
      <c r="L8" s="30"/>
      <c r="M8" s="30"/>
      <c r="N8" s="30"/>
      <c r="O8" s="30"/>
      <c r="P8" s="30"/>
    </row>
    <row r="9" spans="1:16" ht="14.25" customHeight="1" x14ac:dyDescent="0.25">
      <c r="A9" s="667">
        <v>2014</v>
      </c>
      <c r="B9" s="668">
        <v>7429.513248946665</v>
      </c>
      <c r="C9" s="669">
        <v>858.45697333666658</v>
      </c>
      <c r="D9" s="670">
        <v>120.64048220000002</v>
      </c>
      <c r="E9" s="146">
        <v>528.97052714999995</v>
      </c>
      <c r="F9" s="671">
        <v>535.10678796000002</v>
      </c>
      <c r="G9" s="685">
        <f t="shared" si="0"/>
        <v>9472.6880195933318</v>
      </c>
      <c r="H9" s="30"/>
      <c r="I9" s="30"/>
      <c r="J9" s="30"/>
      <c r="K9" s="30"/>
      <c r="L9" s="30"/>
      <c r="M9" s="30"/>
      <c r="N9" s="30"/>
      <c r="O9" s="30"/>
      <c r="P9" s="30"/>
    </row>
    <row r="10" spans="1:16" ht="14.25" customHeight="1" x14ac:dyDescent="0.25">
      <c r="A10" s="667">
        <v>2015</v>
      </c>
      <c r="B10" s="668">
        <v>4349.4760720533341</v>
      </c>
      <c r="C10" s="669">
        <v>858.79159549999997</v>
      </c>
      <c r="D10" s="670">
        <v>198.70584102000001</v>
      </c>
      <c r="E10" s="146">
        <v>352.15950397999995</v>
      </c>
      <c r="F10" s="671">
        <v>344.16316689000001</v>
      </c>
      <c r="G10" s="685">
        <f t="shared" si="0"/>
        <v>6103.2961794433331</v>
      </c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4.25" customHeight="1" x14ac:dyDescent="0.25">
      <c r="A11" s="667">
        <v>2016</v>
      </c>
      <c r="B11" s="668">
        <v>4307.3186050900003</v>
      </c>
      <c r="C11" s="669">
        <v>863.04449062999993</v>
      </c>
      <c r="D11" s="670">
        <v>205.76194506000002</v>
      </c>
      <c r="E11" s="146">
        <v>519.57564901000001</v>
      </c>
      <c r="F11" s="671">
        <v>101.50299499</v>
      </c>
      <c r="G11" s="685">
        <f t="shared" si="0"/>
        <v>5997.20368478</v>
      </c>
      <c r="H11" s="30"/>
      <c r="I11" s="147"/>
      <c r="J11" s="30"/>
      <c r="K11" s="30"/>
      <c r="L11" s="30"/>
      <c r="M11" s="30"/>
      <c r="N11" s="30"/>
      <c r="O11" s="30"/>
      <c r="P11" s="30"/>
    </row>
    <row r="12" spans="1:16" ht="14.25" customHeight="1" x14ac:dyDescent="0.25">
      <c r="A12" s="667">
        <v>2017</v>
      </c>
      <c r="B12" s="668">
        <v>6989.7048184233336</v>
      </c>
      <c r="C12" s="669">
        <v>954.48218613666654</v>
      </c>
      <c r="D12" s="672">
        <v>260.90940907000004</v>
      </c>
      <c r="E12" s="148">
        <v>808.82568502999993</v>
      </c>
      <c r="F12" s="673">
        <v>66.167433000000003</v>
      </c>
      <c r="G12" s="685">
        <f t="shared" si="0"/>
        <v>9080.0895316599999</v>
      </c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4.25" customHeight="1" x14ac:dyDescent="0.25">
      <c r="A13" s="667">
        <v>2018</v>
      </c>
      <c r="B13" s="668">
        <v>9834.5093769933319</v>
      </c>
      <c r="C13" s="669">
        <v>1078.287105813333</v>
      </c>
      <c r="D13" s="672">
        <v>267.09274606999998</v>
      </c>
      <c r="E13" s="148">
        <v>980.06529021000017</v>
      </c>
      <c r="F13" s="673">
        <v>88.322952010000009</v>
      </c>
      <c r="G13" s="685">
        <f t="shared" si="0"/>
        <v>12248.277471096666</v>
      </c>
      <c r="H13" s="30"/>
      <c r="I13" s="147"/>
      <c r="J13" s="30"/>
      <c r="K13" s="30"/>
      <c r="L13" s="30"/>
      <c r="M13" s="30"/>
      <c r="N13" s="30"/>
      <c r="O13" s="30"/>
      <c r="P13" s="30"/>
    </row>
    <row r="14" spans="1:16" ht="14.25" customHeight="1" x14ac:dyDescent="0.25">
      <c r="A14" s="667">
        <v>2019</v>
      </c>
      <c r="B14" s="668">
        <v>8001.2218374399999</v>
      </c>
      <c r="C14" s="669">
        <v>1002.2354857866667</v>
      </c>
      <c r="D14" s="672">
        <v>586.45435012999997</v>
      </c>
      <c r="E14" s="148">
        <v>883.37402214999986</v>
      </c>
      <c r="F14" s="673">
        <v>40.147508939999994</v>
      </c>
      <c r="G14" s="685">
        <f t="shared" si="0"/>
        <v>10513.433204446665</v>
      </c>
      <c r="H14" s="149"/>
      <c r="I14" s="149"/>
      <c r="J14" s="149"/>
      <c r="K14" s="30"/>
      <c r="L14" s="30"/>
      <c r="M14" s="30"/>
      <c r="N14" s="30"/>
      <c r="O14" s="30"/>
      <c r="P14" s="30"/>
    </row>
    <row r="15" spans="1:16" ht="14.25" customHeight="1" x14ac:dyDescent="0.25">
      <c r="A15" s="667">
        <v>2020</v>
      </c>
      <c r="B15" s="674">
        <v>5907.6828946833348</v>
      </c>
      <c r="C15" s="675">
        <v>890.71262221666677</v>
      </c>
      <c r="D15" s="672">
        <v>314.16726409999995</v>
      </c>
      <c r="E15" s="148">
        <v>888.78350480999995</v>
      </c>
      <c r="F15" s="673">
        <v>15.567802</v>
      </c>
      <c r="G15" s="685">
        <f t="shared" si="0"/>
        <v>8016.9140878100006</v>
      </c>
      <c r="H15" s="149"/>
      <c r="I15" s="149"/>
      <c r="J15" s="149"/>
      <c r="K15" s="30"/>
      <c r="L15" s="30"/>
      <c r="M15" s="30"/>
      <c r="N15" s="30"/>
      <c r="O15" s="30"/>
      <c r="P15" s="30"/>
    </row>
    <row r="16" spans="1:16" ht="14.25" customHeight="1" x14ac:dyDescent="0.25">
      <c r="A16" s="667">
        <v>2021</v>
      </c>
      <c r="B16" s="674">
        <v>19510.442165120003</v>
      </c>
      <c r="C16" s="675">
        <v>1203.1401081399999</v>
      </c>
      <c r="D16" s="672">
        <v>931.25443990999997</v>
      </c>
      <c r="E16" s="148">
        <v>2640.7105051200001</v>
      </c>
      <c r="F16" s="673">
        <v>199.02469897</v>
      </c>
      <c r="G16" s="685">
        <f t="shared" si="0"/>
        <v>24484.571917260004</v>
      </c>
      <c r="H16" s="149"/>
      <c r="I16" s="149"/>
      <c r="J16" s="149"/>
      <c r="K16" s="30"/>
      <c r="L16" s="30"/>
      <c r="M16" s="676"/>
      <c r="N16" s="30"/>
      <c r="O16" s="30"/>
      <c r="P16" s="30"/>
    </row>
    <row r="17" spans="1:16" ht="14.25" customHeight="1" x14ac:dyDescent="0.25">
      <c r="A17" s="667">
        <v>2022</v>
      </c>
      <c r="B17" s="674">
        <v>19766.697114960003</v>
      </c>
      <c r="C17" s="675">
        <v>1444.6710981700001</v>
      </c>
      <c r="D17" s="672">
        <v>137.44492905000001</v>
      </c>
      <c r="E17" s="148">
        <v>2065.01986476</v>
      </c>
      <c r="F17" s="673">
        <v>168.29394698000002</v>
      </c>
      <c r="G17" s="685">
        <f t="shared" si="0"/>
        <v>23582.126953920008</v>
      </c>
      <c r="H17" s="149"/>
      <c r="I17" s="149"/>
      <c r="J17" s="149"/>
      <c r="K17" s="30"/>
      <c r="L17" s="30"/>
      <c r="M17" s="676"/>
      <c r="N17" s="30"/>
      <c r="O17" s="30"/>
      <c r="P17" s="30"/>
    </row>
    <row r="18" spans="1:16" ht="20.25" customHeight="1" x14ac:dyDescent="0.25">
      <c r="A18" s="677">
        <v>2023</v>
      </c>
      <c r="B18" s="678">
        <f t="shared" ref="B18:G18" si="1">SUM(B19:B30)</f>
        <v>12650.301069109999</v>
      </c>
      <c r="C18" s="679">
        <f t="shared" si="1"/>
        <v>1444.0584276699999</v>
      </c>
      <c r="D18" s="678">
        <f t="shared" si="1"/>
        <v>171.31813101</v>
      </c>
      <c r="E18" s="150">
        <f t="shared" si="1"/>
        <v>1767.8177508399999</v>
      </c>
      <c r="F18" s="679">
        <f t="shared" si="1"/>
        <v>55.854562010000002</v>
      </c>
      <c r="G18" s="680">
        <f t="shared" si="1"/>
        <v>16089.349940639999</v>
      </c>
      <c r="H18" s="151"/>
      <c r="I18" s="853"/>
      <c r="J18" s="153"/>
      <c r="K18" s="154"/>
      <c r="L18" s="154"/>
      <c r="M18" s="154"/>
      <c r="N18" s="154"/>
      <c r="O18" s="154"/>
      <c r="P18" s="154"/>
    </row>
    <row r="19" spans="1:16" ht="14.25" customHeight="1" x14ac:dyDescent="0.25">
      <c r="A19" s="667" t="s">
        <v>298</v>
      </c>
      <c r="B19" s="681">
        <v>895.73757135000005</v>
      </c>
      <c r="C19" s="682">
        <v>88.17736751999999</v>
      </c>
      <c r="D19" s="683">
        <v>21.933655980000001</v>
      </c>
      <c r="E19" s="155">
        <v>6.1940000000000002E-2</v>
      </c>
      <c r="F19" s="684">
        <v>4.2999999999999999E-4</v>
      </c>
      <c r="G19" s="685">
        <f>SUM(B19:F19)</f>
        <v>1005.9109648500001</v>
      </c>
      <c r="H19" s="151"/>
      <c r="I19" s="152"/>
      <c r="J19" s="153"/>
      <c r="K19" s="154"/>
      <c r="L19" s="154"/>
      <c r="M19" s="154"/>
      <c r="N19" s="686"/>
      <c r="O19" s="154"/>
      <c r="P19" s="154"/>
    </row>
    <row r="20" spans="1:16" ht="14.25" customHeight="1" x14ac:dyDescent="0.25">
      <c r="A20" s="667" t="s">
        <v>299</v>
      </c>
      <c r="B20" s="681">
        <v>1170.6873223399998</v>
      </c>
      <c r="C20" s="682">
        <v>77.78110104000001</v>
      </c>
      <c r="D20" s="683">
        <v>3.5884480299999999</v>
      </c>
      <c r="E20" s="155">
        <v>252.00212997</v>
      </c>
      <c r="F20" s="687">
        <v>2.9167079999999999</v>
      </c>
      <c r="G20" s="685">
        <f t="shared" ref="G20:G30" si="2">SUM(B20:F20)</f>
        <v>1506.9757093799999</v>
      </c>
      <c r="H20" s="156"/>
      <c r="I20" s="152"/>
      <c r="J20" s="153"/>
      <c r="K20" s="154"/>
      <c r="L20" s="154"/>
      <c r="M20" s="154"/>
      <c r="N20" s="154"/>
      <c r="O20" s="154"/>
      <c r="P20" s="154"/>
    </row>
    <row r="21" spans="1:16" ht="14.25" customHeight="1" x14ac:dyDescent="0.25">
      <c r="A21" s="667" t="s">
        <v>300</v>
      </c>
      <c r="B21" s="681">
        <v>2161.5752046699999</v>
      </c>
      <c r="C21" s="682">
        <v>266.45933302999998</v>
      </c>
      <c r="D21" s="683">
        <v>1.2989440000000001</v>
      </c>
      <c r="E21" s="155">
        <v>122.35788406</v>
      </c>
      <c r="F21" s="684">
        <v>2.34E-4</v>
      </c>
      <c r="G21" s="685">
        <f t="shared" si="2"/>
        <v>2551.6915997599999</v>
      </c>
      <c r="H21" s="156"/>
      <c r="I21" s="152"/>
      <c r="J21" s="153"/>
      <c r="K21" s="154"/>
      <c r="L21" s="154"/>
      <c r="M21" s="154"/>
      <c r="N21" s="154"/>
      <c r="O21" s="154"/>
      <c r="P21" s="154"/>
    </row>
    <row r="22" spans="1:16" ht="14.25" customHeight="1" x14ac:dyDescent="0.25">
      <c r="A22" s="667" t="s">
        <v>306</v>
      </c>
      <c r="B22" s="681">
        <v>1437.7048454999999</v>
      </c>
      <c r="C22" s="682">
        <v>144.65657740999998</v>
      </c>
      <c r="D22" s="683">
        <v>29.448121969999999</v>
      </c>
      <c r="E22" s="155">
        <v>8.3222000000000004E-2</v>
      </c>
      <c r="F22" s="684">
        <v>0</v>
      </c>
      <c r="G22" s="685">
        <f t="shared" si="2"/>
        <v>1611.89276688</v>
      </c>
      <c r="H22" s="156"/>
      <c r="I22" s="152"/>
      <c r="J22" s="153"/>
      <c r="K22" s="154"/>
      <c r="L22" s="154"/>
      <c r="M22" s="154"/>
      <c r="N22" s="154"/>
      <c r="O22" s="154"/>
      <c r="P22" s="154"/>
    </row>
    <row r="23" spans="1:16" ht="14.25" customHeight="1" x14ac:dyDescent="0.25">
      <c r="A23" s="667" t="s">
        <v>308</v>
      </c>
      <c r="B23" s="681">
        <v>910.78239804999998</v>
      </c>
      <c r="C23" s="682">
        <v>77.908325829999995</v>
      </c>
      <c r="D23" s="683">
        <v>15.535598970000001</v>
      </c>
      <c r="E23" s="155">
        <v>415.08723600000002</v>
      </c>
      <c r="F23" s="687">
        <v>23.510936010000002</v>
      </c>
      <c r="G23" s="685">
        <f t="shared" si="2"/>
        <v>1442.82449486</v>
      </c>
      <c r="H23" s="156"/>
      <c r="I23" s="152"/>
      <c r="J23" s="153"/>
      <c r="K23" s="154"/>
      <c r="L23" s="154"/>
      <c r="M23" s="154"/>
      <c r="N23" s="154"/>
      <c r="O23" s="154"/>
      <c r="P23" s="154"/>
    </row>
    <row r="24" spans="1:16" ht="14.25" customHeight="1" x14ac:dyDescent="0.25">
      <c r="A24" s="667" t="s">
        <v>309</v>
      </c>
      <c r="B24" s="681">
        <v>605.39223598000001</v>
      </c>
      <c r="C24" s="682">
        <v>93.665861319999991</v>
      </c>
      <c r="D24" s="683">
        <v>10.549583980000001</v>
      </c>
      <c r="E24" s="155">
        <v>171.95664002000001</v>
      </c>
      <c r="F24" s="687">
        <v>0</v>
      </c>
      <c r="G24" s="685">
        <f t="shared" si="2"/>
        <v>881.56432129999996</v>
      </c>
      <c r="H24" s="156"/>
      <c r="I24" s="152"/>
      <c r="J24" s="153"/>
      <c r="K24" s="154"/>
      <c r="L24" s="154"/>
      <c r="M24" s="154"/>
      <c r="N24" s="154"/>
      <c r="O24" s="154"/>
      <c r="P24" s="154"/>
    </row>
    <row r="25" spans="1:16" ht="14.25" customHeight="1" x14ac:dyDescent="0.25">
      <c r="A25" s="667" t="s">
        <v>321</v>
      </c>
      <c r="B25" s="681">
        <v>1052.6872668400001</v>
      </c>
      <c r="C25" s="682">
        <v>104.20980628</v>
      </c>
      <c r="D25" s="683">
        <v>20.74992701</v>
      </c>
      <c r="E25" s="155">
        <v>5.9865000000000002E-2</v>
      </c>
      <c r="F25" s="687">
        <v>0</v>
      </c>
      <c r="G25" s="685">
        <f t="shared" si="2"/>
        <v>1177.7068651300001</v>
      </c>
      <c r="H25" s="156"/>
      <c r="I25" s="152"/>
      <c r="J25" s="153"/>
      <c r="K25" s="154"/>
      <c r="L25" s="154"/>
      <c r="M25" s="154"/>
      <c r="N25" s="154"/>
      <c r="O25" s="154"/>
      <c r="P25" s="154"/>
    </row>
    <row r="26" spans="1:16" ht="14.25" customHeight="1" x14ac:dyDescent="0.25">
      <c r="A26" s="667" t="s">
        <v>329</v>
      </c>
      <c r="B26" s="681">
        <v>991.31299002999992</v>
      </c>
      <c r="C26" s="682">
        <v>103.77610562000001</v>
      </c>
      <c r="D26" s="683">
        <v>7.53682403</v>
      </c>
      <c r="E26" s="155">
        <v>316.30861801999998</v>
      </c>
      <c r="F26" s="687">
        <v>29.426254</v>
      </c>
      <c r="G26" s="685">
        <f t="shared" si="2"/>
        <v>1448.3607916999999</v>
      </c>
      <c r="H26" s="156"/>
      <c r="I26" s="152"/>
      <c r="J26" s="153"/>
      <c r="K26" s="154"/>
      <c r="L26" s="154"/>
      <c r="M26" s="154"/>
      <c r="N26" s="154"/>
      <c r="O26" s="154"/>
      <c r="P26" s="154"/>
    </row>
    <row r="27" spans="1:16" ht="14.25" customHeight="1" x14ac:dyDescent="0.25">
      <c r="A27" s="667" t="s">
        <v>339</v>
      </c>
      <c r="B27" s="681">
        <v>662.30676294000011</v>
      </c>
      <c r="C27" s="682">
        <v>111.68036343999999</v>
      </c>
      <c r="D27" s="683">
        <v>11.26571401</v>
      </c>
      <c r="E27" s="155">
        <v>114.8963569</v>
      </c>
      <c r="F27" s="687">
        <v>0</v>
      </c>
      <c r="G27" s="685">
        <f t="shared" si="2"/>
        <v>900.14919729000007</v>
      </c>
      <c r="H27" s="156"/>
      <c r="I27" s="152"/>
      <c r="J27" s="153"/>
      <c r="K27" s="154"/>
      <c r="L27" s="154"/>
      <c r="M27" s="154"/>
      <c r="N27" s="154"/>
      <c r="O27" s="154"/>
      <c r="P27" s="154"/>
    </row>
    <row r="28" spans="1:16" ht="14.25" customHeight="1" x14ac:dyDescent="0.25">
      <c r="A28" s="667" t="s">
        <v>705</v>
      </c>
      <c r="B28" s="681">
        <v>883.32445309000002</v>
      </c>
      <c r="C28" s="682">
        <v>118.6287389</v>
      </c>
      <c r="D28" s="683">
        <v>20.853054030000003</v>
      </c>
      <c r="E28" s="155">
        <v>0.57890799999999998</v>
      </c>
      <c r="F28" s="687">
        <v>0</v>
      </c>
      <c r="G28" s="685">
        <f t="shared" si="2"/>
        <v>1023.38515402</v>
      </c>
      <c r="H28" s="156"/>
      <c r="I28" s="152"/>
      <c r="J28" s="153"/>
      <c r="K28" s="154"/>
      <c r="L28" s="154"/>
      <c r="M28" s="154"/>
      <c r="N28" s="154"/>
      <c r="O28" s="154"/>
      <c r="P28" s="154"/>
    </row>
    <row r="29" spans="1:16" ht="14.25" customHeight="1" x14ac:dyDescent="0.25">
      <c r="A29" s="667" t="s">
        <v>773</v>
      </c>
      <c r="B29" s="681">
        <v>973.06631827000001</v>
      </c>
      <c r="C29" s="682">
        <v>129.88627418000002</v>
      </c>
      <c r="D29" s="683">
        <v>6.9621749900000003</v>
      </c>
      <c r="E29" s="155">
        <v>275.80934591000005</v>
      </c>
      <c r="F29" s="687">
        <v>0</v>
      </c>
      <c r="G29" s="685">
        <f t="shared" si="2"/>
        <v>1385.7241133500002</v>
      </c>
      <c r="H29" s="156"/>
      <c r="I29" s="152"/>
      <c r="J29" s="153"/>
      <c r="K29" s="154"/>
      <c r="L29" s="154"/>
      <c r="M29" s="154"/>
      <c r="N29" s="154"/>
      <c r="O29" s="154"/>
      <c r="P29" s="154"/>
    </row>
    <row r="30" spans="1:16" ht="14.25" customHeight="1" x14ac:dyDescent="0.25">
      <c r="A30" s="667" t="s">
        <v>816</v>
      </c>
      <c r="B30" s="681">
        <v>905.72370004999993</v>
      </c>
      <c r="C30" s="682">
        <v>127.22857309999999</v>
      </c>
      <c r="D30" s="683">
        <v>21.596084010000002</v>
      </c>
      <c r="E30" s="155">
        <v>98.615604959999999</v>
      </c>
      <c r="F30" s="687">
        <v>0</v>
      </c>
      <c r="G30" s="685">
        <f t="shared" si="2"/>
        <v>1153.1639621199997</v>
      </c>
      <c r="H30" s="156"/>
      <c r="I30" s="152"/>
      <c r="J30" s="153"/>
      <c r="K30" s="154"/>
      <c r="L30" s="154"/>
      <c r="M30" s="154"/>
      <c r="N30" s="154"/>
      <c r="O30" s="154"/>
      <c r="P30" s="154"/>
    </row>
    <row r="31" spans="1:16" ht="18.75" customHeight="1" x14ac:dyDescent="0.25">
      <c r="A31" s="688" t="s">
        <v>336</v>
      </c>
      <c r="B31" s="689">
        <f>SUM(B6:B18)</f>
        <v>127818.48125712</v>
      </c>
      <c r="C31" s="690">
        <f t="shared" ref="C31:D31" si="3">SUM(C6:C18)</f>
        <v>13315.313732686665</v>
      </c>
      <c r="D31" s="689">
        <f t="shared" si="3"/>
        <v>3988.2623600399997</v>
      </c>
      <c r="E31" s="691">
        <f>SUM(E6:E18)</f>
        <v>12583.01761626</v>
      </c>
      <c r="F31" s="690">
        <f>SUM(F6:F18)</f>
        <v>3500.9200338999999</v>
      </c>
      <c r="G31" s="692">
        <f t="shared" ref="G31" si="4">SUM(G6:G18)</f>
        <v>161205.99500000669</v>
      </c>
      <c r="H31" s="151"/>
      <c r="I31" s="152"/>
      <c r="J31" s="153"/>
      <c r="K31" s="30"/>
      <c r="L31" s="30"/>
      <c r="M31" s="30"/>
      <c r="N31" s="30"/>
      <c r="O31" s="30"/>
      <c r="P31" s="30"/>
    </row>
    <row r="32" spans="1:16" ht="14.25" customHeight="1" x14ac:dyDescent="0.25">
      <c r="A32" s="157"/>
      <c r="B32" s="158"/>
      <c r="C32" s="158"/>
      <c r="D32" s="158"/>
      <c r="E32" s="158"/>
      <c r="F32" s="158"/>
      <c r="G32" s="158"/>
      <c r="H32" s="151"/>
      <c r="I32" s="152"/>
      <c r="J32" s="153"/>
      <c r="K32" s="30"/>
      <c r="L32" s="30"/>
      <c r="M32" s="30"/>
      <c r="N32" s="30"/>
      <c r="O32" s="30"/>
      <c r="P32" s="30"/>
    </row>
    <row r="33" spans="1:16" ht="23.25" customHeight="1" x14ac:dyDescent="0.25">
      <c r="A33" s="951" t="s">
        <v>337</v>
      </c>
      <c r="B33" s="951"/>
      <c r="C33" s="951"/>
      <c r="D33" s="951"/>
      <c r="E33" s="951"/>
      <c r="F33" s="951"/>
      <c r="G33" s="951"/>
      <c r="H33" s="159"/>
      <c r="I33" s="30"/>
      <c r="J33" s="30"/>
      <c r="K33" s="30"/>
      <c r="L33" s="30"/>
      <c r="M33" s="30"/>
      <c r="N33" s="30"/>
      <c r="O33" s="30"/>
      <c r="P33" s="30"/>
    </row>
    <row r="34" spans="1:16" ht="14.25" customHeight="1" x14ac:dyDescent="0.25">
      <c r="A34" s="157"/>
      <c r="B34" s="160"/>
      <c r="C34" s="161"/>
      <c r="D34" s="162"/>
      <c r="E34" s="163"/>
      <c r="F34" s="163"/>
      <c r="G34" s="163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4.25" customHeight="1" x14ac:dyDescent="0.25">
      <c r="A35" s="157"/>
      <c r="B35" s="160"/>
      <c r="C35" s="161"/>
      <c r="D35" s="162"/>
      <c r="E35" s="163"/>
      <c r="F35" s="163"/>
      <c r="G35" s="163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4.25" customHeight="1" x14ac:dyDescent="0.25">
      <c r="A36" s="157"/>
      <c r="B36" s="160"/>
      <c r="C36" s="161"/>
      <c r="D36" s="162"/>
      <c r="E36" s="163"/>
      <c r="F36" s="163"/>
      <c r="G36" s="163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4.25" customHeight="1" x14ac:dyDescent="0.25">
      <c r="A37" s="157"/>
      <c r="B37" s="160"/>
      <c r="C37" s="161"/>
      <c r="D37" s="162"/>
      <c r="E37" s="163"/>
      <c r="F37" s="163"/>
      <c r="G37" s="163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4.25" customHeight="1" x14ac:dyDescent="0.25">
      <c r="A38" s="157"/>
      <c r="B38" s="162"/>
      <c r="C38" s="161"/>
      <c r="D38" s="162"/>
      <c r="E38" s="163"/>
      <c r="F38" s="163"/>
      <c r="G38" s="163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 customHeight="1" x14ac:dyDescent="0.25">
      <c r="A39" s="157"/>
      <c r="B39" s="163"/>
      <c r="C39" s="161"/>
      <c r="D39" s="163"/>
      <c r="E39" s="163"/>
      <c r="F39" s="163"/>
      <c r="G39" s="163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4.25" customHeight="1" x14ac:dyDescent="0.25">
      <c r="A40" s="157"/>
      <c r="B40" s="163"/>
      <c r="C40" s="163"/>
      <c r="D40" s="163"/>
      <c r="E40" s="163"/>
      <c r="F40" s="163"/>
      <c r="G40" s="163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4.25" customHeight="1" x14ac:dyDescent="0.25">
      <c r="A41" s="157"/>
      <c r="B41" s="163"/>
      <c r="C41" s="163"/>
      <c r="D41" s="163"/>
      <c r="E41" s="163"/>
      <c r="F41" s="163"/>
      <c r="G41" s="163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4.25" customHeight="1" x14ac:dyDescent="0.25">
      <c r="A42" s="157"/>
      <c r="B42" s="163"/>
      <c r="C42" s="163"/>
      <c r="D42" s="163"/>
      <c r="E42" s="163"/>
      <c r="F42" s="163"/>
      <c r="G42" s="163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4.25" customHeight="1" x14ac:dyDescent="0.25">
      <c r="A43" s="157"/>
      <c r="B43" s="163"/>
      <c r="C43" s="163"/>
      <c r="D43" s="163"/>
      <c r="E43" s="163"/>
      <c r="F43" s="163"/>
      <c r="G43" s="163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4.25" customHeight="1" x14ac:dyDescent="0.25">
      <c r="A44" s="157"/>
      <c r="B44" s="163"/>
      <c r="C44" s="163"/>
      <c r="D44" s="163"/>
      <c r="E44" s="163"/>
      <c r="F44" s="163"/>
      <c r="G44" s="163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4.25" customHeight="1" x14ac:dyDescent="0.25">
      <c r="A45" s="157"/>
      <c r="B45" s="163"/>
      <c r="C45" s="163"/>
      <c r="D45" s="163"/>
      <c r="E45" s="163"/>
      <c r="F45" s="163"/>
      <c r="G45" s="163"/>
      <c r="H45" s="30"/>
      <c r="I45" s="30"/>
      <c r="J45" s="30"/>
      <c r="K45" s="30"/>
      <c r="L45" s="30"/>
      <c r="M45" s="30"/>
      <c r="N45" s="30"/>
      <c r="O45" s="30"/>
      <c r="P45" s="30"/>
    </row>
    <row r="46" spans="1:16" ht="14.25" customHeight="1" x14ac:dyDescent="0.25">
      <c r="A46" s="157"/>
      <c r="B46" s="158"/>
      <c r="C46" s="158"/>
      <c r="D46" s="158"/>
      <c r="E46" s="158"/>
      <c r="F46" s="158"/>
      <c r="G46" s="158"/>
      <c r="H46" s="151"/>
      <c r="I46" s="152"/>
      <c r="J46" s="153"/>
      <c r="K46" s="30"/>
      <c r="L46" s="30"/>
      <c r="M46" s="30"/>
      <c r="N46" s="30"/>
      <c r="O46" s="30"/>
      <c r="P46" s="30"/>
    </row>
    <row r="47" spans="1:16" ht="53.25" customHeight="1" x14ac:dyDescent="0.25">
      <c r="A47" s="979" t="s">
        <v>817</v>
      </c>
      <c r="B47" s="979"/>
      <c r="C47" s="979"/>
      <c r="D47" s="979"/>
      <c r="E47" s="979"/>
      <c r="F47" s="979"/>
      <c r="G47" s="979"/>
      <c r="H47" s="164"/>
      <c r="I47" s="164"/>
      <c r="J47" s="164"/>
      <c r="K47" s="165"/>
      <c r="L47" s="165"/>
      <c r="M47" s="165"/>
      <c r="N47" s="165"/>
      <c r="O47" s="165"/>
      <c r="P47" s="165"/>
    </row>
    <row r="48" spans="1:16" ht="14.25" customHeight="1" x14ac:dyDescent="0.25">
      <c r="A48" s="157"/>
      <c r="B48" s="160"/>
      <c r="C48" s="166"/>
      <c r="D48" s="163"/>
      <c r="E48" s="163"/>
      <c r="F48" s="163"/>
      <c r="G48" s="163"/>
      <c r="H48" s="30"/>
      <c r="I48" s="30"/>
      <c r="J48" s="30"/>
      <c r="K48" s="30"/>
      <c r="L48" s="30"/>
      <c r="M48" s="30"/>
      <c r="N48" s="30"/>
      <c r="O48" s="30"/>
      <c r="P48" s="30"/>
    </row>
  </sheetData>
  <mergeCells count="4">
    <mergeCell ref="B4:C4"/>
    <mergeCell ref="D4:F4"/>
    <mergeCell ref="A33:G33"/>
    <mergeCell ref="A47:G47"/>
  </mergeCells>
  <pageMargins left="0.7" right="0.7" top="0.75" bottom="0.75" header="0" footer="0"/>
  <pageSetup scale="6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tabColor rgb="FF92D050"/>
  </sheetPr>
  <dimension ref="B2:K58"/>
  <sheetViews>
    <sheetView showGridLines="0" view="pageBreakPreview" zoomScaleNormal="80" zoomScaleSheetLayoutView="100" workbookViewId="0"/>
  </sheetViews>
  <sheetFormatPr baseColWidth="10" defaultColWidth="11.42578125" defaultRowHeight="15" x14ac:dyDescent="0.25"/>
  <cols>
    <col min="1" max="1" width="4.5703125" style="37" customWidth="1"/>
    <col min="2" max="2" width="17.42578125" style="37" customWidth="1"/>
    <col min="3" max="3" width="14.85546875" style="37" customWidth="1"/>
    <col min="4" max="4" width="32" style="37" bestFit="1" customWidth="1"/>
    <col min="5" max="5" width="44.42578125" style="37" bestFit="1" customWidth="1"/>
    <col min="6" max="6" width="16.5703125" style="37" bestFit="1" customWidth="1"/>
    <col min="7" max="7" width="19.7109375" style="37" customWidth="1"/>
    <col min="8" max="8" width="20.28515625" style="37" bestFit="1" customWidth="1"/>
    <col min="9" max="9" width="18.42578125" style="37" bestFit="1" customWidth="1"/>
    <col min="10" max="10" width="4.28515625" style="37" customWidth="1"/>
    <col min="11" max="16384" width="11.42578125" style="37"/>
  </cols>
  <sheetData>
    <row r="2" spans="2:11" s="36" customFormat="1" ht="31.9" customHeight="1" x14ac:dyDescent="0.25">
      <c r="B2" s="980" t="s">
        <v>316</v>
      </c>
      <c r="C2" s="980"/>
      <c r="D2" s="980"/>
      <c r="E2" s="980"/>
      <c r="F2" s="980"/>
      <c r="G2" s="980"/>
      <c r="H2" s="980"/>
      <c r="I2" s="980"/>
    </row>
    <row r="4" spans="2:11" ht="47.25" customHeight="1" x14ac:dyDescent="0.25">
      <c r="B4" s="100" t="s">
        <v>140</v>
      </c>
      <c r="C4" s="100" t="s">
        <v>141</v>
      </c>
      <c r="D4" s="101" t="s">
        <v>7</v>
      </c>
      <c r="E4" s="101" t="s">
        <v>8</v>
      </c>
      <c r="F4" s="100" t="s">
        <v>239</v>
      </c>
      <c r="G4" s="100" t="s">
        <v>10</v>
      </c>
      <c r="H4" s="100" t="s">
        <v>142</v>
      </c>
      <c r="I4" s="100" t="s">
        <v>310</v>
      </c>
      <c r="K4" s="38"/>
    </row>
    <row r="5" spans="2:11" ht="22.35" customHeight="1" thickBot="1" x14ac:dyDescent="0.3">
      <c r="B5" s="102"/>
      <c r="C5" s="102"/>
      <c r="D5" s="103"/>
      <c r="E5" s="103"/>
      <c r="F5" s="102"/>
      <c r="G5" s="102"/>
      <c r="H5" s="102"/>
      <c r="I5" s="102"/>
    </row>
    <row r="6" spans="2:11" ht="22.35" customHeight="1" thickBot="1" x14ac:dyDescent="0.3">
      <c r="B6" s="104">
        <v>2019</v>
      </c>
      <c r="C6" s="104">
        <v>2023</v>
      </c>
      <c r="D6" s="105" t="s">
        <v>145</v>
      </c>
      <c r="E6" s="106" t="s">
        <v>13</v>
      </c>
      <c r="F6" s="104" t="s">
        <v>14</v>
      </c>
      <c r="G6" s="104" t="s">
        <v>2</v>
      </c>
      <c r="H6" s="107" t="s">
        <v>144</v>
      </c>
      <c r="I6" s="107">
        <v>121</v>
      </c>
    </row>
    <row r="7" spans="2:11" ht="22.35" customHeight="1" thickBot="1" x14ac:dyDescent="0.3">
      <c r="B7" s="104">
        <v>2022</v>
      </c>
      <c r="C7" s="104">
        <v>2025</v>
      </c>
      <c r="D7" s="105" t="s">
        <v>146</v>
      </c>
      <c r="E7" s="106" t="s">
        <v>147</v>
      </c>
      <c r="F7" s="104" t="s">
        <v>33</v>
      </c>
      <c r="G7" s="104" t="s">
        <v>2</v>
      </c>
      <c r="H7" s="107" t="s">
        <v>144</v>
      </c>
      <c r="I7" s="107">
        <v>470</v>
      </c>
    </row>
    <row r="8" spans="2:11" ht="22.35" customHeight="1" x14ac:dyDescent="0.25">
      <c r="B8" s="108">
        <v>2023</v>
      </c>
      <c r="C8" s="108">
        <v>2024</v>
      </c>
      <c r="D8" s="109" t="s">
        <v>311</v>
      </c>
      <c r="E8" s="110" t="s">
        <v>143</v>
      </c>
      <c r="F8" s="108" t="s">
        <v>38</v>
      </c>
      <c r="G8" s="108" t="s">
        <v>1</v>
      </c>
      <c r="H8" s="108" t="s">
        <v>318</v>
      </c>
      <c r="I8" s="111">
        <v>815</v>
      </c>
    </row>
    <row r="9" spans="2:11" ht="22.35" customHeight="1" thickBot="1" x14ac:dyDescent="0.3">
      <c r="B9" s="112">
        <v>2023</v>
      </c>
      <c r="C9" s="112" t="s">
        <v>319</v>
      </c>
      <c r="D9" s="113" t="s">
        <v>155</v>
      </c>
      <c r="E9" s="114" t="s">
        <v>156</v>
      </c>
      <c r="F9" s="112" t="s">
        <v>42</v>
      </c>
      <c r="G9" s="112" t="s">
        <v>1</v>
      </c>
      <c r="H9" s="115" t="s">
        <v>149</v>
      </c>
      <c r="I9" s="115">
        <v>1604</v>
      </c>
    </row>
    <row r="10" spans="2:11" ht="22.35" customHeight="1" x14ac:dyDescent="0.25">
      <c r="B10" s="116">
        <v>2024</v>
      </c>
      <c r="C10" s="116">
        <v>2024</v>
      </c>
      <c r="D10" s="109" t="s">
        <v>226</v>
      </c>
      <c r="E10" s="110" t="s">
        <v>147</v>
      </c>
      <c r="F10" s="108" t="s">
        <v>16</v>
      </c>
      <c r="G10" s="108" t="s">
        <v>4</v>
      </c>
      <c r="H10" s="111" t="s">
        <v>149</v>
      </c>
      <c r="I10" s="111">
        <v>81</v>
      </c>
    </row>
    <row r="11" spans="2:11" ht="22.35" customHeight="1" x14ac:dyDescent="0.25">
      <c r="B11" s="117">
        <v>2024</v>
      </c>
      <c r="C11" s="117">
        <v>2026</v>
      </c>
      <c r="D11" s="118" t="s">
        <v>148</v>
      </c>
      <c r="E11" s="119" t="s">
        <v>44</v>
      </c>
      <c r="F11" s="120" t="s">
        <v>19</v>
      </c>
      <c r="G11" s="120" t="s">
        <v>3</v>
      </c>
      <c r="H11" s="121" t="s">
        <v>149</v>
      </c>
      <c r="I11" s="121">
        <v>150</v>
      </c>
    </row>
    <row r="12" spans="2:11" ht="22.35" customHeight="1" thickBot="1" x14ac:dyDescent="0.3">
      <c r="B12" s="122">
        <v>2024</v>
      </c>
      <c r="C12" s="122">
        <v>2027</v>
      </c>
      <c r="D12" s="113" t="s">
        <v>150</v>
      </c>
      <c r="E12" s="114" t="s">
        <v>151</v>
      </c>
      <c r="F12" s="112" t="s">
        <v>43</v>
      </c>
      <c r="G12" s="112" t="s">
        <v>4</v>
      </c>
      <c r="H12" s="115" t="s">
        <v>152</v>
      </c>
      <c r="I12" s="115">
        <v>603</v>
      </c>
    </row>
    <row r="13" spans="2:11" ht="22.35" customHeight="1" thickBot="1" x14ac:dyDescent="0.3">
      <c r="B13" s="123">
        <v>2025</v>
      </c>
      <c r="C13" s="104">
        <v>2028</v>
      </c>
      <c r="D13" s="105" t="s">
        <v>158</v>
      </c>
      <c r="E13" s="106" t="s">
        <v>159</v>
      </c>
      <c r="F13" s="104" t="s">
        <v>23</v>
      </c>
      <c r="G13" s="104" t="s">
        <v>1</v>
      </c>
      <c r="H13" s="104" t="s">
        <v>152</v>
      </c>
      <c r="I13" s="107">
        <v>1263</v>
      </c>
    </row>
    <row r="14" spans="2:11" ht="22.35" customHeight="1" x14ac:dyDescent="0.25">
      <c r="B14" s="981" t="s">
        <v>315</v>
      </c>
      <c r="C14" s="124">
        <v>2026</v>
      </c>
      <c r="D14" s="125" t="s">
        <v>160</v>
      </c>
      <c r="E14" s="126" t="s">
        <v>161</v>
      </c>
      <c r="F14" s="124" t="s">
        <v>33</v>
      </c>
      <c r="G14" s="124" t="s">
        <v>1</v>
      </c>
      <c r="H14" s="127" t="s">
        <v>162</v>
      </c>
      <c r="I14" s="127">
        <v>1354</v>
      </c>
    </row>
    <row r="15" spans="2:11" ht="22.35" customHeight="1" x14ac:dyDescent="0.25">
      <c r="B15" s="981"/>
      <c r="C15" s="117">
        <v>2030</v>
      </c>
      <c r="D15" s="128" t="s">
        <v>163</v>
      </c>
      <c r="E15" s="129" t="s">
        <v>161</v>
      </c>
      <c r="F15" s="130" t="s">
        <v>48</v>
      </c>
      <c r="G15" s="130" t="s">
        <v>1</v>
      </c>
      <c r="H15" s="131" t="s">
        <v>164</v>
      </c>
      <c r="I15" s="131">
        <v>2600</v>
      </c>
    </row>
    <row r="16" spans="2:11" ht="22.35" customHeight="1" x14ac:dyDescent="0.25">
      <c r="B16" s="981"/>
      <c r="C16" s="124">
        <v>2028</v>
      </c>
      <c r="D16" s="118" t="s">
        <v>165</v>
      </c>
      <c r="E16" s="119" t="s">
        <v>166</v>
      </c>
      <c r="F16" s="120" t="s">
        <v>48</v>
      </c>
      <c r="G16" s="120" t="s">
        <v>1</v>
      </c>
      <c r="H16" s="121" t="s">
        <v>164</v>
      </c>
      <c r="I16" s="121">
        <v>1038</v>
      </c>
    </row>
    <row r="17" spans="2:9" ht="22.35" customHeight="1" x14ac:dyDescent="0.25">
      <c r="B17" s="981"/>
      <c r="C17" s="120">
        <v>2032</v>
      </c>
      <c r="D17" s="125" t="s">
        <v>167</v>
      </c>
      <c r="E17" s="126" t="s">
        <v>161</v>
      </c>
      <c r="F17" s="124" t="s">
        <v>26</v>
      </c>
      <c r="G17" s="124" t="s">
        <v>1</v>
      </c>
      <c r="H17" s="127" t="s">
        <v>162</v>
      </c>
      <c r="I17" s="127">
        <v>2500</v>
      </c>
    </row>
    <row r="18" spans="2:9" ht="22.35" customHeight="1" x14ac:dyDescent="0.25">
      <c r="B18" s="981"/>
      <c r="C18" s="124" t="s">
        <v>168</v>
      </c>
      <c r="D18" s="118" t="s">
        <v>169</v>
      </c>
      <c r="E18" s="119" t="s">
        <v>170</v>
      </c>
      <c r="F18" s="120" t="s">
        <v>171</v>
      </c>
      <c r="G18" s="120" t="s">
        <v>312</v>
      </c>
      <c r="H18" s="121" t="s">
        <v>149</v>
      </c>
      <c r="I18" s="121">
        <v>450</v>
      </c>
    </row>
    <row r="19" spans="2:9" ht="22.35" customHeight="1" x14ac:dyDescent="0.25">
      <c r="B19" s="981"/>
      <c r="C19" s="120" t="s">
        <v>168</v>
      </c>
      <c r="D19" s="125" t="s">
        <v>172</v>
      </c>
      <c r="E19" s="126" t="s">
        <v>161</v>
      </c>
      <c r="F19" s="124" t="s">
        <v>33</v>
      </c>
      <c r="G19" s="124" t="s">
        <v>1</v>
      </c>
      <c r="H19" s="127" t="s">
        <v>162</v>
      </c>
      <c r="I19" s="127">
        <v>871</v>
      </c>
    </row>
    <row r="20" spans="2:9" ht="22.35" customHeight="1" x14ac:dyDescent="0.25">
      <c r="B20" s="981"/>
      <c r="C20" s="120" t="s">
        <v>168</v>
      </c>
      <c r="D20" s="118" t="s">
        <v>173</v>
      </c>
      <c r="E20" s="119" t="s">
        <v>174</v>
      </c>
      <c r="F20" s="120" t="s">
        <v>42</v>
      </c>
      <c r="G20" s="120" t="s">
        <v>3</v>
      </c>
      <c r="H20" s="121" t="s">
        <v>149</v>
      </c>
      <c r="I20" s="121">
        <v>116.5</v>
      </c>
    </row>
    <row r="21" spans="2:9" ht="22.35" customHeight="1" x14ac:dyDescent="0.25">
      <c r="B21" s="981"/>
      <c r="C21" s="124" t="s">
        <v>168</v>
      </c>
      <c r="D21" s="125" t="s">
        <v>175</v>
      </c>
      <c r="E21" s="126" t="s">
        <v>176</v>
      </c>
      <c r="F21" s="124" t="s">
        <v>48</v>
      </c>
      <c r="G21" s="124" t="s">
        <v>1</v>
      </c>
      <c r="H21" s="127" t="s">
        <v>164</v>
      </c>
      <c r="I21" s="127">
        <v>250</v>
      </c>
    </row>
    <row r="22" spans="2:9" ht="22.35" customHeight="1" x14ac:dyDescent="0.25">
      <c r="B22" s="981"/>
      <c r="C22" s="120" t="s">
        <v>168</v>
      </c>
      <c r="D22" s="118" t="s">
        <v>314</v>
      </c>
      <c r="E22" s="119" t="s">
        <v>177</v>
      </c>
      <c r="F22" s="120" t="s">
        <v>38</v>
      </c>
      <c r="G22" s="120" t="s">
        <v>1</v>
      </c>
      <c r="H22" s="120" t="s">
        <v>152</v>
      </c>
      <c r="I22" s="121">
        <v>140</v>
      </c>
    </row>
    <row r="23" spans="2:9" ht="22.35" customHeight="1" x14ac:dyDescent="0.25">
      <c r="B23" s="981"/>
      <c r="C23" s="124" t="s">
        <v>168</v>
      </c>
      <c r="D23" s="125" t="s">
        <v>178</v>
      </c>
      <c r="E23" s="126" t="s">
        <v>179</v>
      </c>
      <c r="F23" s="124" t="s">
        <v>16</v>
      </c>
      <c r="G23" s="124" t="s">
        <v>3</v>
      </c>
      <c r="H23" s="127" t="s">
        <v>162</v>
      </c>
      <c r="I23" s="127">
        <v>264</v>
      </c>
    </row>
    <row r="24" spans="2:9" ht="22.35" customHeight="1" x14ac:dyDescent="0.25">
      <c r="B24" s="981"/>
      <c r="C24" s="120" t="s">
        <v>168</v>
      </c>
      <c r="D24" s="118" t="s">
        <v>180</v>
      </c>
      <c r="E24" s="119" t="s">
        <v>181</v>
      </c>
      <c r="F24" s="120" t="s">
        <v>182</v>
      </c>
      <c r="G24" s="120" t="s">
        <v>1</v>
      </c>
      <c r="H24" s="121" t="s">
        <v>164</v>
      </c>
      <c r="I24" s="121">
        <v>1043</v>
      </c>
    </row>
    <row r="25" spans="2:9" ht="22.35" customHeight="1" x14ac:dyDescent="0.25">
      <c r="B25" s="981"/>
      <c r="C25" s="124" t="s">
        <v>168</v>
      </c>
      <c r="D25" s="125" t="s">
        <v>183</v>
      </c>
      <c r="E25" s="126" t="s">
        <v>154</v>
      </c>
      <c r="F25" s="124" t="s">
        <v>21</v>
      </c>
      <c r="G25" s="124" t="s">
        <v>3</v>
      </c>
      <c r="H25" s="127" t="s">
        <v>162</v>
      </c>
      <c r="I25" s="127">
        <v>214</v>
      </c>
    </row>
    <row r="26" spans="2:9" ht="22.35" customHeight="1" x14ac:dyDescent="0.25">
      <c r="B26" s="981"/>
      <c r="C26" s="120" t="s">
        <v>168</v>
      </c>
      <c r="D26" s="118" t="s">
        <v>184</v>
      </c>
      <c r="E26" s="119" t="s">
        <v>185</v>
      </c>
      <c r="F26" s="120" t="s">
        <v>48</v>
      </c>
      <c r="G26" s="120" t="s">
        <v>1</v>
      </c>
      <c r="H26" s="121" t="s">
        <v>152</v>
      </c>
      <c r="I26" s="121">
        <v>130</v>
      </c>
    </row>
    <row r="27" spans="2:9" ht="22.35" customHeight="1" x14ac:dyDescent="0.25">
      <c r="B27" s="981"/>
      <c r="C27" s="124" t="s">
        <v>168</v>
      </c>
      <c r="D27" s="125" t="s">
        <v>186</v>
      </c>
      <c r="E27" s="126" t="s">
        <v>25</v>
      </c>
      <c r="F27" s="124" t="s">
        <v>26</v>
      </c>
      <c r="G27" s="124" t="s">
        <v>2</v>
      </c>
      <c r="H27" s="127" t="s">
        <v>149</v>
      </c>
      <c r="I27" s="127">
        <v>4800</v>
      </c>
    </row>
    <row r="28" spans="2:9" ht="22.35" customHeight="1" x14ac:dyDescent="0.25">
      <c r="B28" s="981"/>
      <c r="C28" s="120" t="s">
        <v>168</v>
      </c>
      <c r="D28" s="118" t="s">
        <v>187</v>
      </c>
      <c r="E28" s="119" t="s">
        <v>176</v>
      </c>
      <c r="F28" s="120" t="s">
        <v>48</v>
      </c>
      <c r="G28" s="120" t="s">
        <v>1</v>
      </c>
      <c r="H28" s="121" t="s">
        <v>164</v>
      </c>
      <c r="I28" s="121">
        <v>1486</v>
      </c>
    </row>
    <row r="29" spans="2:9" ht="22.35" customHeight="1" x14ac:dyDescent="0.25">
      <c r="B29" s="981"/>
      <c r="C29" s="124" t="s">
        <v>168</v>
      </c>
      <c r="D29" s="125" t="s">
        <v>188</v>
      </c>
      <c r="E29" s="126" t="s">
        <v>189</v>
      </c>
      <c r="F29" s="124" t="s">
        <v>23</v>
      </c>
      <c r="G29" s="124" t="s">
        <v>1</v>
      </c>
      <c r="H29" s="127" t="s">
        <v>162</v>
      </c>
      <c r="I29" s="127">
        <v>600</v>
      </c>
    </row>
    <row r="30" spans="2:9" ht="22.35" customHeight="1" x14ac:dyDescent="0.25">
      <c r="B30" s="981"/>
      <c r="C30" s="120" t="s">
        <v>168</v>
      </c>
      <c r="D30" s="118" t="s">
        <v>190</v>
      </c>
      <c r="E30" s="119" t="s">
        <v>191</v>
      </c>
      <c r="F30" s="120" t="s">
        <v>26</v>
      </c>
      <c r="G30" s="120" t="s">
        <v>1</v>
      </c>
      <c r="H30" s="121" t="s">
        <v>164</v>
      </c>
      <c r="I30" s="121">
        <v>3500</v>
      </c>
    </row>
    <row r="31" spans="2:9" ht="22.35" customHeight="1" x14ac:dyDescent="0.25">
      <c r="B31" s="981"/>
      <c r="C31" s="124" t="s">
        <v>168</v>
      </c>
      <c r="D31" s="125" t="s">
        <v>192</v>
      </c>
      <c r="E31" s="126" t="s">
        <v>193</v>
      </c>
      <c r="F31" s="124" t="s">
        <v>48</v>
      </c>
      <c r="G31" s="124" t="s">
        <v>1</v>
      </c>
      <c r="H31" s="127" t="s">
        <v>164</v>
      </c>
      <c r="I31" s="127">
        <v>1860</v>
      </c>
    </row>
    <row r="32" spans="2:9" ht="22.35" customHeight="1" x14ac:dyDescent="0.25">
      <c r="B32" s="981"/>
      <c r="C32" s="120" t="s">
        <v>168</v>
      </c>
      <c r="D32" s="118" t="s">
        <v>194</v>
      </c>
      <c r="E32" s="119" t="s">
        <v>195</v>
      </c>
      <c r="F32" s="120" t="s">
        <v>48</v>
      </c>
      <c r="G32" s="120" t="s">
        <v>5</v>
      </c>
      <c r="H32" s="121" t="s">
        <v>164</v>
      </c>
      <c r="I32" s="121">
        <v>2900</v>
      </c>
    </row>
    <row r="33" spans="2:9" ht="22.35" customHeight="1" x14ac:dyDescent="0.25">
      <c r="B33" s="981"/>
      <c r="C33" s="124" t="s">
        <v>168</v>
      </c>
      <c r="D33" s="125" t="s">
        <v>196</v>
      </c>
      <c r="E33" s="126" t="s">
        <v>154</v>
      </c>
      <c r="F33" s="124" t="s">
        <v>42</v>
      </c>
      <c r="G33" s="124" t="s">
        <v>3</v>
      </c>
      <c r="H33" s="127" t="s">
        <v>164</v>
      </c>
      <c r="I33" s="127">
        <v>585</v>
      </c>
    </row>
    <row r="34" spans="2:9" ht="22.35" customHeight="1" x14ac:dyDescent="0.25">
      <c r="B34" s="981"/>
      <c r="C34" s="120" t="s">
        <v>168</v>
      </c>
      <c r="D34" s="118" t="s">
        <v>197</v>
      </c>
      <c r="E34" s="119" t="s">
        <v>198</v>
      </c>
      <c r="F34" s="120" t="s">
        <v>53</v>
      </c>
      <c r="G34" s="120" t="s">
        <v>1</v>
      </c>
      <c r="H34" s="121" t="s">
        <v>164</v>
      </c>
      <c r="I34" s="121">
        <v>590</v>
      </c>
    </row>
    <row r="35" spans="2:9" ht="22.35" customHeight="1" x14ac:dyDescent="0.25">
      <c r="B35" s="981"/>
      <c r="C35" s="124" t="s">
        <v>168</v>
      </c>
      <c r="D35" s="125" t="s">
        <v>199</v>
      </c>
      <c r="E35" s="126" t="s">
        <v>200</v>
      </c>
      <c r="F35" s="124" t="s">
        <v>14</v>
      </c>
      <c r="G35" s="124" t="s">
        <v>1</v>
      </c>
      <c r="H35" s="127" t="s">
        <v>162</v>
      </c>
      <c r="I35" s="127">
        <v>1364</v>
      </c>
    </row>
    <row r="36" spans="2:9" ht="22.35" customHeight="1" x14ac:dyDescent="0.25">
      <c r="B36" s="981"/>
      <c r="C36" s="120" t="s">
        <v>168</v>
      </c>
      <c r="D36" s="118" t="s">
        <v>201</v>
      </c>
      <c r="E36" s="119" t="s">
        <v>202</v>
      </c>
      <c r="F36" s="120" t="s">
        <v>26</v>
      </c>
      <c r="G36" s="120" t="s">
        <v>1</v>
      </c>
      <c r="H36" s="121" t="s">
        <v>162</v>
      </c>
      <c r="I36" s="121">
        <v>5000</v>
      </c>
    </row>
    <row r="37" spans="2:9" ht="22.35" customHeight="1" x14ac:dyDescent="0.25">
      <c r="B37" s="981"/>
      <c r="C37" s="124" t="s">
        <v>168</v>
      </c>
      <c r="D37" s="125" t="s">
        <v>203</v>
      </c>
      <c r="E37" s="126" t="s">
        <v>204</v>
      </c>
      <c r="F37" s="124" t="s">
        <v>33</v>
      </c>
      <c r="G37" s="124" t="s">
        <v>1</v>
      </c>
      <c r="H37" s="127" t="s">
        <v>164</v>
      </c>
      <c r="I37" s="127">
        <v>655</v>
      </c>
    </row>
    <row r="38" spans="2:9" ht="22.35" customHeight="1" x14ac:dyDescent="0.25">
      <c r="B38" s="981"/>
      <c r="C38" s="120" t="s">
        <v>168</v>
      </c>
      <c r="D38" s="118" t="s">
        <v>153</v>
      </c>
      <c r="E38" s="119" t="s">
        <v>154</v>
      </c>
      <c r="F38" s="120" t="s">
        <v>42</v>
      </c>
      <c r="G38" s="120" t="s">
        <v>1</v>
      </c>
      <c r="H38" s="121" t="s">
        <v>149</v>
      </c>
      <c r="I38" s="121">
        <v>492.7</v>
      </c>
    </row>
    <row r="39" spans="2:9" ht="22.35" customHeight="1" x14ac:dyDescent="0.25">
      <c r="B39" s="981"/>
      <c r="C39" s="124" t="s">
        <v>168</v>
      </c>
      <c r="D39" s="125" t="s">
        <v>205</v>
      </c>
      <c r="E39" s="126" t="s">
        <v>206</v>
      </c>
      <c r="F39" s="124" t="s">
        <v>43</v>
      </c>
      <c r="G39" s="124" t="s">
        <v>2</v>
      </c>
      <c r="H39" s="127" t="s">
        <v>164</v>
      </c>
      <c r="I39" s="127">
        <v>126</v>
      </c>
    </row>
    <row r="40" spans="2:9" ht="22.35" customHeight="1" x14ac:dyDescent="0.25">
      <c r="B40" s="981"/>
      <c r="C40" s="120" t="s">
        <v>168</v>
      </c>
      <c r="D40" s="118" t="s">
        <v>207</v>
      </c>
      <c r="E40" s="119" t="s">
        <v>208</v>
      </c>
      <c r="F40" s="120" t="s">
        <v>23</v>
      </c>
      <c r="G40" s="120" t="s">
        <v>5</v>
      </c>
      <c r="H40" s="120" t="s">
        <v>164</v>
      </c>
      <c r="I40" s="121">
        <v>2343.6</v>
      </c>
    </row>
    <row r="41" spans="2:9" ht="22.35" customHeight="1" x14ac:dyDescent="0.25">
      <c r="B41" s="981"/>
      <c r="C41" s="124" t="s">
        <v>168</v>
      </c>
      <c r="D41" s="125" t="s">
        <v>209</v>
      </c>
      <c r="E41" s="126" t="s">
        <v>210</v>
      </c>
      <c r="F41" s="124" t="s">
        <v>19</v>
      </c>
      <c r="G41" s="124" t="s">
        <v>1</v>
      </c>
      <c r="H41" s="127" t="s">
        <v>149</v>
      </c>
      <c r="I41" s="127">
        <v>410</v>
      </c>
    </row>
    <row r="42" spans="2:9" ht="22.35" customHeight="1" x14ac:dyDescent="0.25">
      <c r="B42" s="981"/>
      <c r="C42" s="120" t="s">
        <v>168</v>
      </c>
      <c r="D42" s="118" t="s">
        <v>211</v>
      </c>
      <c r="E42" s="119" t="s">
        <v>154</v>
      </c>
      <c r="F42" s="120" t="s">
        <v>32</v>
      </c>
      <c r="G42" s="120" t="s">
        <v>1</v>
      </c>
      <c r="H42" s="121" t="s">
        <v>164</v>
      </c>
      <c r="I42" s="121">
        <v>654.9</v>
      </c>
    </row>
    <row r="43" spans="2:9" ht="22.35" customHeight="1" x14ac:dyDescent="0.25">
      <c r="B43" s="981"/>
      <c r="C43" s="124" t="s">
        <v>168</v>
      </c>
      <c r="D43" s="125" t="s">
        <v>212</v>
      </c>
      <c r="E43" s="126" t="s">
        <v>213</v>
      </c>
      <c r="F43" s="124" t="s">
        <v>53</v>
      </c>
      <c r="G43" s="124" t="s">
        <v>1</v>
      </c>
      <c r="H43" s="127" t="s">
        <v>164</v>
      </c>
      <c r="I43" s="127">
        <v>1290</v>
      </c>
    </row>
    <row r="44" spans="2:9" ht="22.35" customHeight="1" x14ac:dyDescent="0.25">
      <c r="B44" s="981"/>
      <c r="C44" s="120" t="s">
        <v>168</v>
      </c>
      <c r="D44" s="118" t="s">
        <v>214</v>
      </c>
      <c r="E44" s="119" t="s">
        <v>215</v>
      </c>
      <c r="F44" s="120" t="s">
        <v>35</v>
      </c>
      <c r="G44" s="120" t="s">
        <v>2</v>
      </c>
      <c r="H44" s="121" t="s">
        <v>149</v>
      </c>
      <c r="I44" s="121">
        <v>1318.5</v>
      </c>
    </row>
    <row r="45" spans="2:9" ht="22.35" customHeight="1" x14ac:dyDescent="0.25">
      <c r="B45" s="981"/>
      <c r="C45" s="124" t="s">
        <v>168</v>
      </c>
      <c r="D45" s="125" t="s">
        <v>216</v>
      </c>
      <c r="E45" s="126" t="s">
        <v>217</v>
      </c>
      <c r="F45" s="124" t="s">
        <v>31</v>
      </c>
      <c r="G45" s="124" t="s">
        <v>3</v>
      </c>
      <c r="H45" s="127" t="s">
        <v>149</v>
      </c>
      <c r="I45" s="127">
        <v>76.2</v>
      </c>
    </row>
    <row r="46" spans="2:9" ht="22.35" customHeight="1" x14ac:dyDescent="0.25">
      <c r="B46" s="981"/>
      <c r="C46" s="120" t="s">
        <v>168</v>
      </c>
      <c r="D46" s="118" t="s">
        <v>218</v>
      </c>
      <c r="E46" s="119" t="s">
        <v>219</v>
      </c>
      <c r="F46" s="120" t="s">
        <v>26</v>
      </c>
      <c r="G46" s="120" t="s">
        <v>2</v>
      </c>
      <c r="H46" s="121" t="s">
        <v>149</v>
      </c>
      <c r="I46" s="121">
        <v>127</v>
      </c>
    </row>
    <row r="47" spans="2:9" ht="22.35" customHeight="1" x14ac:dyDescent="0.25">
      <c r="B47" s="981"/>
      <c r="C47" s="124" t="s">
        <v>168</v>
      </c>
      <c r="D47" s="125" t="s">
        <v>220</v>
      </c>
      <c r="E47" s="126" t="s">
        <v>221</v>
      </c>
      <c r="F47" s="124" t="s">
        <v>171</v>
      </c>
      <c r="G47" s="124" t="s">
        <v>1</v>
      </c>
      <c r="H47" s="127" t="s">
        <v>149</v>
      </c>
      <c r="I47" s="127">
        <v>2792</v>
      </c>
    </row>
    <row r="48" spans="2:9" ht="22.35" customHeight="1" x14ac:dyDescent="0.25">
      <c r="B48" s="981"/>
      <c r="C48" s="130" t="s">
        <v>168</v>
      </c>
      <c r="D48" s="128" t="s">
        <v>222</v>
      </c>
      <c r="E48" s="129" t="s">
        <v>223</v>
      </c>
      <c r="F48" s="130" t="s">
        <v>42</v>
      </c>
      <c r="G48" s="130" t="s">
        <v>4</v>
      </c>
      <c r="H48" s="131" t="s">
        <v>149</v>
      </c>
      <c r="I48" s="131">
        <v>90.4</v>
      </c>
    </row>
    <row r="49" spans="2:9" ht="22.35" customHeight="1" x14ac:dyDescent="0.25">
      <c r="B49" s="981"/>
      <c r="C49" s="130" t="s">
        <v>168</v>
      </c>
      <c r="D49" s="128" t="s">
        <v>224</v>
      </c>
      <c r="E49" s="129" t="s">
        <v>154</v>
      </c>
      <c r="F49" s="130" t="s">
        <v>38</v>
      </c>
      <c r="G49" s="130" t="s">
        <v>3</v>
      </c>
      <c r="H49" s="131" t="s">
        <v>164</v>
      </c>
      <c r="I49" s="131">
        <v>91</v>
      </c>
    </row>
    <row r="50" spans="2:9" ht="22.35" customHeight="1" x14ac:dyDescent="0.25">
      <c r="B50" s="981"/>
      <c r="C50" s="120" t="s">
        <v>168</v>
      </c>
      <c r="D50" s="118" t="s">
        <v>225</v>
      </c>
      <c r="E50" s="119" t="s">
        <v>161</v>
      </c>
      <c r="F50" s="120" t="s">
        <v>23</v>
      </c>
      <c r="G50" s="120" t="s">
        <v>1</v>
      </c>
      <c r="H50" s="121" t="s">
        <v>152</v>
      </c>
      <c r="I50" s="121">
        <v>1400</v>
      </c>
    </row>
    <row r="51" spans="2:9" ht="22.35" customHeight="1" x14ac:dyDescent="0.25">
      <c r="B51" s="981"/>
      <c r="C51" s="132" t="s">
        <v>168</v>
      </c>
      <c r="D51" s="133" t="s">
        <v>157</v>
      </c>
      <c r="E51" s="134" t="s">
        <v>25</v>
      </c>
      <c r="F51" s="132" t="s">
        <v>26</v>
      </c>
      <c r="G51" s="132" t="s">
        <v>1</v>
      </c>
      <c r="H51" s="135" t="s">
        <v>152</v>
      </c>
      <c r="I51" s="135">
        <v>2500</v>
      </c>
    </row>
    <row r="52" spans="2:9" ht="15.75" thickBot="1" x14ac:dyDescent="0.25">
      <c r="B52" s="136"/>
      <c r="C52" s="136"/>
      <c r="D52" s="136"/>
      <c r="E52" s="137"/>
      <c r="F52" s="138"/>
      <c r="G52" s="138"/>
      <c r="H52" s="136"/>
      <c r="I52" s="138"/>
    </row>
    <row r="53" spans="2:9" ht="15.75" thickBot="1" x14ac:dyDescent="0.3">
      <c r="B53" s="139" t="s">
        <v>0</v>
      </c>
      <c r="C53" s="139">
        <v>46</v>
      </c>
      <c r="D53" s="140" t="s">
        <v>227</v>
      </c>
      <c r="E53" s="140"/>
      <c r="F53" s="139"/>
      <c r="G53" s="139"/>
      <c r="H53" s="139"/>
      <c r="I53" s="141" t="s">
        <v>313</v>
      </c>
    </row>
    <row r="55" spans="2:9" x14ac:dyDescent="0.25">
      <c r="B55" s="39" t="s">
        <v>228</v>
      </c>
    </row>
    <row r="56" spans="2:9" x14ac:dyDescent="0.25">
      <c r="B56" s="39" t="s">
        <v>322</v>
      </c>
    </row>
    <row r="57" spans="2:9" x14ac:dyDescent="0.25">
      <c r="B57" s="39" t="s">
        <v>320</v>
      </c>
    </row>
    <row r="58" spans="2:9" x14ac:dyDescent="0.25">
      <c r="B58" s="39" t="s">
        <v>229</v>
      </c>
    </row>
  </sheetData>
  <mergeCells count="2">
    <mergeCell ref="B2:I2"/>
    <mergeCell ref="B14:B51"/>
  </mergeCells>
  <pageMargins left="0.7" right="0.7" top="0.75" bottom="0.75" header="0.3" footer="0.3"/>
  <pageSetup paperSize="9" scale="4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tabColor rgb="FF92D050"/>
  </sheetPr>
  <dimension ref="B1:N80"/>
  <sheetViews>
    <sheetView showGridLines="0" view="pageBreakPreview" zoomScaleNormal="80" zoomScaleSheetLayoutView="100" workbookViewId="0"/>
  </sheetViews>
  <sheetFormatPr baseColWidth="10" defaultColWidth="11.42578125" defaultRowHeight="15" x14ac:dyDescent="0.25"/>
  <cols>
    <col min="1" max="1" width="4.42578125" style="41" customWidth="1"/>
    <col min="2" max="2" width="13" style="41" customWidth="1"/>
    <col min="3" max="3" width="36.42578125" style="41" customWidth="1"/>
    <col min="4" max="4" width="43.7109375" style="41" customWidth="1"/>
    <col min="5" max="5" width="28.28515625" style="41" customWidth="1"/>
    <col min="6" max="6" width="23.28515625" style="41" customWidth="1"/>
    <col min="7" max="7" width="20.140625" style="41" customWidth="1"/>
    <col min="8" max="8" width="16.140625" style="41" customWidth="1"/>
    <col min="9" max="9" width="21.42578125" style="41" customWidth="1"/>
    <col min="10" max="10" width="25.5703125" style="41" customWidth="1"/>
    <col min="11" max="11" width="6.28515625" style="41" customWidth="1"/>
    <col min="12" max="14" width="15.85546875" style="42" customWidth="1"/>
    <col min="15" max="16384" width="11.42578125" style="41"/>
  </cols>
  <sheetData>
    <row r="1" spans="2:14" x14ac:dyDescent="0.25">
      <c r="B1" s="40"/>
    </row>
    <row r="2" spans="2:14" ht="28.5" x14ac:dyDescent="0.25">
      <c r="B2" s="982" t="s">
        <v>324</v>
      </c>
      <c r="C2" s="982"/>
      <c r="D2" s="982"/>
      <c r="E2" s="982"/>
      <c r="F2" s="982"/>
      <c r="G2" s="982"/>
      <c r="H2" s="982"/>
      <c r="I2" s="982"/>
      <c r="J2" s="982"/>
    </row>
    <row r="4" spans="2:14" s="43" customFormat="1" ht="48.75" customHeight="1" x14ac:dyDescent="0.25">
      <c r="B4" s="143" t="s">
        <v>6</v>
      </c>
      <c r="C4" s="143" t="s">
        <v>7</v>
      </c>
      <c r="D4" s="143" t="s">
        <v>8</v>
      </c>
      <c r="E4" s="143" t="s">
        <v>239</v>
      </c>
      <c r="F4" s="143" t="s">
        <v>9</v>
      </c>
      <c r="G4" s="143" t="s">
        <v>10</v>
      </c>
      <c r="H4" s="143" t="s">
        <v>11</v>
      </c>
      <c r="I4" s="143" t="s">
        <v>12</v>
      </c>
      <c r="J4" s="143" t="s">
        <v>240</v>
      </c>
      <c r="L4" s="44"/>
      <c r="M4" s="44"/>
      <c r="N4" s="44"/>
    </row>
    <row r="5" spans="2:14" s="43" customFormat="1" ht="15.75" customHeight="1" thickBot="1" x14ac:dyDescent="0.3">
      <c r="B5" s="44"/>
      <c r="C5" s="44"/>
      <c r="D5" s="44"/>
      <c r="E5" s="44"/>
      <c r="F5" s="44"/>
      <c r="G5" s="44"/>
      <c r="H5" s="44"/>
      <c r="I5" s="44"/>
      <c r="J5" s="44"/>
      <c r="L5" s="44"/>
      <c r="M5" s="44"/>
      <c r="N5" s="44"/>
    </row>
    <row r="6" spans="2:14" s="43" customFormat="1" ht="15.75" customHeight="1" thickTop="1" x14ac:dyDescent="0.25">
      <c r="B6" s="983" t="s">
        <v>37</v>
      </c>
      <c r="C6" s="45" t="s">
        <v>241</v>
      </c>
      <c r="D6" s="46" t="s">
        <v>242</v>
      </c>
      <c r="E6" s="47" t="s">
        <v>59</v>
      </c>
      <c r="F6" s="47" t="s">
        <v>15</v>
      </c>
      <c r="G6" s="48" t="s">
        <v>1</v>
      </c>
      <c r="H6" s="48" t="s">
        <v>243</v>
      </c>
      <c r="I6" s="49">
        <v>43789</v>
      </c>
      <c r="J6" s="50">
        <v>2.2171349999999999</v>
      </c>
      <c r="L6" s="44"/>
      <c r="M6" s="44"/>
      <c r="N6" s="44"/>
    </row>
    <row r="7" spans="2:14" s="43" customFormat="1" ht="15.75" customHeight="1" x14ac:dyDescent="0.25">
      <c r="B7" s="984"/>
      <c r="C7" s="51" t="s">
        <v>61</v>
      </c>
      <c r="D7" s="52" t="s">
        <v>40</v>
      </c>
      <c r="E7" s="53" t="s">
        <v>23</v>
      </c>
      <c r="F7" s="53" t="s">
        <v>24</v>
      </c>
      <c r="G7" s="54" t="s">
        <v>4</v>
      </c>
      <c r="H7" s="54" t="s">
        <v>27</v>
      </c>
      <c r="I7" s="55">
        <v>44047</v>
      </c>
      <c r="J7" s="56">
        <v>2.68431</v>
      </c>
      <c r="L7" s="44"/>
      <c r="M7" s="44"/>
      <c r="N7" s="44"/>
    </row>
    <row r="8" spans="2:14" ht="18" customHeight="1" x14ac:dyDescent="0.25">
      <c r="B8" s="984"/>
      <c r="C8" s="51" t="s">
        <v>63</v>
      </c>
      <c r="D8" s="52" t="s">
        <v>44</v>
      </c>
      <c r="E8" s="53" t="s">
        <v>38</v>
      </c>
      <c r="F8" s="53" t="s">
        <v>24</v>
      </c>
      <c r="G8" s="54" t="s">
        <v>3</v>
      </c>
      <c r="H8" s="54" t="s">
        <v>27</v>
      </c>
      <c r="I8" s="55">
        <v>44476</v>
      </c>
      <c r="J8" s="56">
        <v>11.123322999999999</v>
      </c>
    </row>
    <row r="9" spans="2:14" ht="18" customHeight="1" x14ac:dyDescent="0.25">
      <c r="B9" s="984"/>
      <c r="C9" s="51" t="s">
        <v>262</v>
      </c>
      <c r="D9" s="52" t="s">
        <v>263</v>
      </c>
      <c r="E9" s="53" t="s">
        <v>48</v>
      </c>
      <c r="F9" s="53" t="s">
        <v>15</v>
      </c>
      <c r="G9" s="54" t="s">
        <v>1</v>
      </c>
      <c r="H9" s="54" t="s">
        <v>29</v>
      </c>
      <c r="I9" s="55">
        <v>44974</v>
      </c>
      <c r="J9" s="56">
        <v>1.8412580000000001</v>
      </c>
    </row>
    <row r="10" spans="2:14" ht="18" customHeight="1" x14ac:dyDescent="0.25">
      <c r="B10" s="984"/>
      <c r="C10" s="51" t="s">
        <v>244</v>
      </c>
      <c r="D10" s="52" t="s">
        <v>41</v>
      </c>
      <c r="E10" s="53" t="s">
        <v>14</v>
      </c>
      <c r="F10" s="53" t="s">
        <v>15</v>
      </c>
      <c r="G10" s="54" t="s">
        <v>1</v>
      </c>
      <c r="H10" s="54" t="s">
        <v>243</v>
      </c>
      <c r="I10" s="55">
        <v>44159</v>
      </c>
      <c r="J10" s="56">
        <v>2.97</v>
      </c>
    </row>
    <row r="11" spans="2:14" ht="18" customHeight="1" x14ac:dyDescent="0.25">
      <c r="B11" s="984"/>
      <c r="C11" s="51" t="s">
        <v>245</v>
      </c>
      <c r="D11" s="52" t="s">
        <v>246</v>
      </c>
      <c r="E11" s="53" t="s">
        <v>38</v>
      </c>
      <c r="F11" s="53" t="s">
        <v>24</v>
      </c>
      <c r="G11" s="54" t="s">
        <v>1</v>
      </c>
      <c r="H11" s="54" t="s">
        <v>243</v>
      </c>
      <c r="I11" s="55">
        <v>43551</v>
      </c>
      <c r="J11" s="56">
        <v>2</v>
      </c>
    </row>
    <row r="12" spans="2:14" ht="18" customHeight="1" x14ac:dyDescent="0.25">
      <c r="B12" s="984"/>
      <c r="C12" s="51" t="s">
        <v>64</v>
      </c>
      <c r="D12" s="52" t="s">
        <v>46</v>
      </c>
      <c r="E12" s="53" t="s">
        <v>43</v>
      </c>
      <c r="F12" s="53" t="s">
        <v>24</v>
      </c>
      <c r="G12" s="54" t="s">
        <v>2</v>
      </c>
      <c r="H12" s="54" t="s">
        <v>29</v>
      </c>
      <c r="I12" s="55">
        <v>43830</v>
      </c>
      <c r="J12" s="56">
        <v>2.2199680000000002</v>
      </c>
    </row>
    <row r="13" spans="2:14" ht="18" customHeight="1" x14ac:dyDescent="0.25">
      <c r="B13" s="984"/>
      <c r="C13" s="51" t="s">
        <v>65</v>
      </c>
      <c r="D13" s="52" t="s">
        <v>47</v>
      </c>
      <c r="E13" s="53" t="s">
        <v>42</v>
      </c>
      <c r="F13" s="53" t="s">
        <v>15</v>
      </c>
      <c r="G13" s="54" t="s">
        <v>2</v>
      </c>
      <c r="H13" s="54" t="s">
        <v>29</v>
      </c>
      <c r="I13" s="55">
        <v>44099</v>
      </c>
      <c r="J13" s="56">
        <v>12.45</v>
      </c>
    </row>
    <row r="14" spans="2:14" s="57" customFormat="1" ht="18" customHeight="1" x14ac:dyDescent="0.25">
      <c r="B14" s="984"/>
      <c r="C14" s="51" t="s">
        <v>87</v>
      </c>
      <c r="D14" s="52" t="s">
        <v>40</v>
      </c>
      <c r="E14" s="53" t="s">
        <v>53</v>
      </c>
      <c r="F14" s="53" t="s">
        <v>15</v>
      </c>
      <c r="G14" s="54" t="s">
        <v>4</v>
      </c>
      <c r="H14" s="54" t="s">
        <v>29</v>
      </c>
      <c r="I14" s="55">
        <v>44697</v>
      </c>
      <c r="J14" s="56">
        <v>1.745895</v>
      </c>
      <c r="L14" s="58"/>
      <c r="M14" s="58"/>
      <c r="N14" s="58"/>
    </row>
    <row r="15" spans="2:14" ht="18" customHeight="1" x14ac:dyDescent="0.25">
      <c r="B15" s="984"/>
      <c r="C15" s="51" t="s">
        <v>88</v>
      </c>
      <c r="D15" s="52" t="s">
        <v>89</v>
      </c>
      <c r="E15" s="53" t="s">
        <v>59</v>
      </c>
      <c r="F15" s="53" t="s">
        <v>15</v>
      </c>
      <c r="G15" s="54" t="s">
        <v>4</v>
      </c>
      <c r="H15" s="54" t="s">
        <v>29</v>
      </c>
      <c r="I15" s="55">
        <v>44769</v>
      </c>
      <c r="J15" s="56">
        <v>4.7409999999999997</v>
      </c>
    </row>
    <row r="16" spans="2:14" ht="18" customHeight="1" x14ac:dyDescent="0.25">
      <c r="B16" s="984"/>
      <c r="C16" s="51" t="s">
        <v>77</v>
      </c>
      <c r="D16" s="52" t="s">
        <v>41</v>
      </c>
      <c r="E16" s="53" t="s">
        <v>60</v>
      </c>
      <c r="F16" s="53" t="s">
        <v>15</v>
      </c>
      <c r="G16" s="54" t="s">
        <v>1</v>
      </c>
      <c r="H16" s="54" t="s">
        <v>29</v>
      </c>
      <c r="I16" s="55">
        <v>44424</v>
      </c>
      <c r="J16" s="56">
        <v>1.5760000000000001</v>
      </c>
    </row>
    <row r="17" spans="2:14" ht="18" customHeight="1" x14ac:dyDescent="0.25">
      <c r="B17" s="984"/>
      <c r="C17" s="51" t="s">
        <v>247</v>
      </c>
      <c r="D17" s="52" t="s">
        <v>248</v>
      </c>
      <c r="E17" s="53" t="s">
        <v>42</v>
      </c>
      <c r="F17" s="53" t="s">
        <v>15</v>
      </c>
      <c r="G17" s="54" t="s">
        <v>1</v>
      </c>
      <c r="H17" s="54" t="s">
        <v>243</v>
      </c>
      <c r="I17" s="55">
        <v>43666</v>
      </c>
      <c r="J17" s="56">
        <v>3.4620000000000002</v>
      </c>
    </row>
    <row r="18" spans="2:14" ht="18" customHeight="1" x14ac:dyDescent="0.25">
      <c r="B18" s="984"/>
      <c r="C18" s="51" t="s">
        <v>92</v>
      </c>
      <c r="D18" s="52" t="s">
        <v>93</v>
      </c>
      <c r="E18" s="53" t="s">
        <v>43</v>
      </c>
      <c r="F18" s="53" t="s">
        <v>15</v>
      </c>
      <c r="G18" s="54" t="s">
        <v>2</v>
      </c>
      <c r="H18" s="54" t="s">
        <v>29</v>
      </c>
      <c r="I18" s="55">
        <v>44838</v>
      </c>
      <c r="J18" s="56">
        <v>1.5873699999999999</v>
      </c>
    </row>
    <row r="19" spans="2:14" ht="18" customHeight="1" x14ac:dyDescent="0.25">
      <c r="B19" s="984"/>
      <c r="C19" s="51" t="s">
        <v>66</v>
      </c>
      <c r="D19" s="52" t="s">
        <v>49</v>
      </c>
      <c r="E19" s="53" t="s">
        <v>23</v>
      </c>
      <c r="F19" s="53" t="s">
        <v>15</v>
      </c>
      <c r="G19" s="54" t="s">
        <v>2</v>
      </c>
      <c r="H19" s="54" t="s">
        <v>29</v>
      </c>
      <c r="I19" s="55">
        <v>43837</v>
      </c>
      <c r="J19" s="56">
        <v>3.75</v>
      </c>
    </row>
    <row r="20" spans="2:14" ht="18" customHeight="1" x14ac:dyDescent="0.25">
      <c r="B20" s="984"/>
      <c r="C20" s="51" t="s">
        <v>249</v>
      </c>
      <c r="D20" s="52" t="s">
        <v>41</v>
      </c>
      <c r="E20" s="53" t="s">
        <v>59</v>
      </c>
      <c r="F20" s="53" t="s">
        <v>15</v>
      </c>
      <c r="G20" s="54" t="s">
        <v>1</v>
      </c>
      <c r="H20" s="54" t="s">
        <v>243</v>
      </c>
      <c r="I20" s="55">
        <v>43763</v>
      </c>
      <c r="J20" s="56">
        <v>2.29</v>
      </c>
    </row>
    <row r="21" spans="2:14" ht="18" customHeight="1" x14ac:dyDescent="0.25">
      <c r="B21" s="984"/>
      <c r="C21" s="51" t="s">
        <v>97</v>
      </c>
      <c r="D21" s="52" t="s">
        <v>98</v>
      </c>
      <c r="E21" s="53" t="s">
        <v>19</v>
      </c>
      <c r="F21" s="53" t="s">
        <v>15</v>
      </c>
      <c r="G21" s="54" t="s">
        <v>3</v>
      </c>
      <c r="H21" s="54" t="s">
        <v>29</v>
      </c>
      <c r="I21" s="55">
        <v>44715</v>
      </c>
      <c r="J21" s="56">
        <v>2.9578026899999998</v>
      </c>
    </row>
    <row r="22" spans="2:14" ht="18" customHeight="1" x14ac:dyDescent="0.25">
      <c r="B22" s="984"/>
      <c r="C22" s="51" t="s">
        <v>67</v>
      </c>
      <c r="D22" s="52" t="s">
        <v>50</v>
      </c>
      <c r="E22" s="53" t="s">
        <v>14</v>
      </c>
      <c r="F22" s="53" t="s">
        <v>15</v>
      </c>
      <c r="G22" s="54" t="s">
        <v>1</v>
      </c>
      <c r="H22" s="54" t="s">
        <v>29</v>
      </c>
      <c r="I22" s="55">
        <v>44167</v>
      </c>
      <c r="J22" s="56">
        <v>3</v>
      </c>
    </row>
    <row r="23" spans="2:14" ht="18" customHeight="1" x14ac:dyDescent="0.25">
      <c r="B23" s="984"/>
      <c r="C23" s="51" t="s">
        <v>325</v>
      </c>
      <c r="D23" s="52" t="s">
        <v>45</v>
      </c>
      <c r="E23" s="53" t="s">
        <v>23</v>
      </c>
      <c r="F23" s="53" t="s">
        <v>15</v>
      </c>
      <c r="G23" s="54" t="s">
        <v>1</v>
      </c>
      <c r="H23" s="54" t="s">
        <v>27</v>
      </c>
      <c r="I23" s="55">
        <v>45091</v>
      </c>
      <c r="J23" s="56">
        <v>1.3</v>
      </c>
    </row>
    <row r="24" spans="2:14" ht="18" customHeight="1" x14ac:dyDescent="0.25">
      <c r="B24" s="984"/>
      <c r="C24" s="51" t="s">
        <v>100</v>
      </c>
      <c r="D24" s="52" t="s">
        <v>41</v>
      </c>
      <c r="E24" s="53" t="s">
        <v>42</v>
      </c>
      <c r="F24" s="53" t="s">
        <v>15</v>
      </c>
      <c r="G24" s="54" t="s">
        <v>3</v>
      </c>
      <c r="H24" s="54" t="s">
        <v>29</v>
      </c>
      <c r="I24" s="55">
        <v>44678</v>
      </c>
      <c r="J24" s="56">
        <v>6.8250000000000002</v>
      </c>
    </row>
    <row r="25" spans="2:14" ht="18" customHeight="1" x14ac:dyDescent="0.25">
      <c r="B25" s="984"/>
      <c r="C25" s="51" t="s">
        <v>68</v>
      </c>
      <c r="D25" s="52" t="s">
        <v>45</v>
      </c>
      <c r="E25" s="53" t="s">
        <v>23</v>
      </c>
      <c r="F25" s="53" t="s">
        <v>15</v>
      </c>
      <c r="G25" s="54" t="s">
        <v>1</v>
      </c>
      <c r="H25" s="54" t="s">
        <v>29</v>
      </c>
      <c r="I25" s="55">
        <v>44568</v>
      </c>
      <c r="J25" s="56">
        <v>1.8</v>
      </c>
    </row>
    <row r="26" spans="2:14" ht="18" customHeight="1" x14ac:dyDescent="0.25">
      <c r="B26" s="984"/>
      <c r="C26" s="51" t="s">
        <v>101</v>
      </c>
      <c r="D26" s="52" t="s">
        <v>102</v>
      </c>
      <c r="E26" s="53" t="s">
        <v>42</v>
      </c>
      <c r="F26" s="53" t="s">
        <v>15</v>
      </c>
      <c r="G26" s="54" t="s">
        <v>1</v>
      </c>
      <c r="H26" s="54" t="s">
        <v>29</v>
      </c>
      <c r="I26" s="55">
        <v>44776</v>
      </c>
      <c r="J26" s="56">
        <v>4.9740979699999999</v>
      </c>
    </row>
    <row r="27" spans="2:14" ht="18" customHeight="1" x14ac:dyDescent="0.25">
      <c r="B27" s="984"/>
      <c r="C27" s="51" t="s">
        <v>284</v>
      </c>
      <c r="D27" s="52" t="s">
        <v>285</v>
      </c>
      <c r="E27" s="53" t="s">
        <v>23</v>
      </c>
      <c r="F27" s="53" t="s">
        <v>15</v>
      </c>
      <c r="G27" s="54" t="s">
        <v>1</v>
      </c>
      <c r="H27" s="54" t="s">
        <v>29</v>
      </c>
      <c r="I27" s="55">
        <v>45057</v>
      </c>
      <c r="J27" s="56">
        <v>8.5295299999999994</v>
      </c>
    </row>
    <row r="28" spans="2:14" ht="18" customHeight="1" x14ac:dyDescent="0.25">
      <c r="B28" s="984"/>
      <c r="C28" s="51" t="s">
        <v>250</v>
      </c>
      <c r="D28" s="52" t="s">
        <v>251</v>
      </c>
      <c r="E28" s="53" t="s">
        <v>32</v>
      </c>
      <c r="F28" s="53" t="s">
        <v>15</v>
      </c>
      <c r="G28" s="54" t="s">
        <v>3</v>
      </c>
      <c r="H28" s="54" t="s">
        <v>20</v>
      </c>
      <c r="I28" s="55">
        <v>43830</v>
      </c>
      <c r="J28" s="56">
        <v>3.3447499999999999</v>
      </c>
    </row>
    <row r="29" spans="2:14" ht="18" customHeight="1" x14ac:dyDescent="0.25">
      <c r="B29" s="984"/>
      <c r="C29" s="51" t="s">
        <v>252</v>
      </c>
      <c r="D29" s="52" t="s">
        <v>50</v>
      </c>
      <c r="E29" s="53" t="s">
        <v>33</v>
      </c>
      <c r="F29" s="53" t="s">
        <v>15</v>
      </c>
      <c r="G29" s="54" t="s">
        <v>1</v>
      </c>
      <c r="H29" s="54" t="s">
        <v>243</v>
      </c>
      <c r="I29" s="55">
        <v>44893</v>
      </c>
      <c r="J29" s="56">
        <v>2.3597999999999999</v>
      </c>
    </row>
    <row r="30" spans="2:14" s="57" customFormat="1" ht="18" customHeight="1" x14ac:dyDescent="0.25">
      <c r="B30" s="984"/>
      <c r="C30" s="51" t="s">
        <v>69</v>
      </c>
      <c r="D30" s="52" t="s">
        <v>51</v>
      </c>
      <c r="E30" s="53" t="s">
        <v>23</v>
      </c>
      <c r="F30" s="53" t="s">
        <v>15</v>
      </c>
      <c r="G30" s="54" t="s">
        <v>1</v>
      </c>
      <c r="H30" s="54" t="s">
        <v>29</v>
      </c>
      <c r="I30" s="55">
        <v>44274</v>
      </c>
      <c r="J30" s="56">
        <v>3.9312299999999998</v>
      </c>
      <c r="L30" s="58"/>
      <c r="M30" s="58"/>
      <c r="N30" s="58"/>
    </row>
    <row r="31" spans="2:14" s="57" customFormat="1" ht="18" customHeight="1" x14ac:dyDescent="0.25">
      <c r="B31" s="984"/>
      <c r="C31" s="51" t="s">
        <v>267</v>
      </c>
      <c r="D31" s="52" t="s">
        <v>268</v>
      </c>
      <c r="E31" s="53" t="s">
        <v>33</v>
      </c>
      <c r="F31" s="53" t="s">
        <v>15</v>
      </c>
      <c r="G31" s="54" t="s">
        <v>1</v>
      </c>
      <c r="H31" s="54" t="s">
        <v>29</v>
      </c>
      <c r="I31" s="55">
        <v>44980</v>
      </c>
      <c r="J31" s="56">
        <v>25</v>
      </c>
      <c r="L31" s="58"/>
      <c r="M31" s="58"/>
      <c r="N31" s="58"/>
    </row>
    <row r="32" spans="2:14" s="57" customFormat="1" ht="18" customHeight="1" x14ac:dyDescent="0.25">
      <c r="B32" s="984"/>
      <c r="C32" s="51" t="s">
        <v>253</v>
      </c>
      <c r="D32" s="52" t="s">
        <v>254</v>
      </c>
      <c r="E32" s="53" t="s">
        <v>53</v>
      </c>
      <c r="F32" s="53" t="s">
        <v>15</v>
      </c>
      <c r="G32" s="54" t="s">
        <v>2</v>
      </c>
      <c r="H32" s="54" t="s">
        <v>243</v>
      </c>
      <c r="I32" s="55">
        <v>43775</v>
      </c>
      <c r="J32" s="56">
        <v>3.07</v>
      </c>
      <c r="L32" s="58"/>
      <c r="M32" s="58"/>
      <c r="N32" s="58"/>
    </row>
    <row r="33" spans="2:14" s="57" customFormat="1" ht="18" customHeight="1" x14ac:dyDescent="0.25">
      <c r="B33" s="984"/>
      <c r="C33" s="51" t="s">
        <v>80</v>
      </c>
      <c r="D33" s="52" t="s">
        <v>41</v>
      </c>
      <c r="E33" s="53" t="s">
        <v>60</v>
      </c>
      <c r="F33" s="53" t="s">
        <v>24</v>
      </c>
      <c r="G33" s="54" t="s">
        <v>1</v>
      </c>
      <c r="H33" s="54" t="s">
        <v>29</v>
      </c>
      <c r="I33" s="55">
        <v>44552</v>
      </c>
      <c r="J33" s="56">
        <v>8.5608000000000004</v>
      </c>
      <c r="L33" s="58"/>
      <c r="M33" s="58"/>
      <c r="N33" s="58"/>
    </row>
    <row r="34" spans="2:14" s="57" customFormat="1" ht="18" customHeight="1" x14ac:dyDescent="0.25">
      <c r="B34" s="984"/>
      <c r="C34" s="51" t="s">
        <v>255</v>
      </c>
      <c r="D34" s="52" t="s">
        <v>256</v>
      </c>
      <c r="E34" s="53" t="s">
        <v>19</v>
      </c>
      <c r="F34" s="53" t="s">
        <v>15</v>
      </c>
      <c r="G34" s="54" t="s">
        <v>1</v>
      </c>
      <c r="H34" s="54" t="s">
        <v>243</v>
      </c>
      <c r="I34" s="55">
        <v>43530</v>
      </c>
      <c r="J34" s="56">
        <v>2.0009999999999999</v>
      </c>
      <c r="L34" s="58"/>
      <c r="M34" s="58"/>
      <c r="N34" s="58"/>
    </row>
    <row r="35" spans="2:14" s="57" customFormat="1" ht="18" customHeight="1" x14ac:dyDescent="0.25">
      <c r="B35" s="984"/>
      <c r="C35" s="51" t="s">
        <v>257</v>
      </c>
      <c r="D35" s="52" t="s">
        <v>49</v>
      </c>
      <c r="E35" s="53" t="s">
        <v>35</v>
      </c>
      <c r="F35" s="53" t="s">
        <v>15</v>
      </c>
      <c r="G35" s="54" t="s">
        <v>2</v>
      </c>
      <c r="H35" s="54" t="s">
        <v>243</v>
      </c>
      <c r="I35" s="55">
        <v>43847</v>
      </c>
      <c r="J35" s="56">
        <v>3.15</v>
      </c>
      <c r="L35" s="58"/>
      <c r="M35" s="58"/>
      <c r="N35" s="58"/>
    </row>
    <row r="36" spans="2:14" s="57" customFormat="1" ht="18" customHeight="1" x14ac:dyDescent="0.25">
      <c r="B36" s="984"/>
      <c r="C36" s="51" t="s">
        <v>104</v>
      </c>
      <c r="D36" s="52" t="s">
        <v>54</v>
      </c>
      <c r="E36" s="53" t="s">
        <v>23</v>
      </c>
      <c r="F36" s="53" t="s">
        <v>15</v>
      </c>
      <c r="G36" s="54" t="s">
        <v>1</v>
      </c>
      <c r="H36" s="54" t="s">
        <v>29</v>
      </c>
      <c r="I36" s="55">
        <v>44923</v>
      </c>
      <c r="J36" s="56">
        <v>2.19</v>
      </c>
      <c r="L36" s="58"/>
      <c r="M36" s="58"/>
      <c r="N36" s="58"/>
    </row>
    <row r="37" spans="2:14" s="57" customFormat="1" ht="18" customHeight="1" x14ac:dyDescent="0.25">
      <c r="B37" s="984"/>
      <c r="C37" s="51" t="s">
        <v>71</v>
      </c>
      <c r="D37" s="52" t="s">
        <v>55</v>
      </c>
      <c r="E37" s="53" t="s">
        <v>48</v>
      </c>
      <c r="F37" s="53" t="s">
        <v>15</v>
      </c>
      <c r="G37" s="54" t="s">
        <v>1</v>
      </c>
      <c r="H37" s="54" t="s">
        <v>29</v>
      </c>
      <c r="I37" s="55">
        <v>43817</v>
      </c>
      <c r="J37" s="56">
        <v>8</v>
      </c>
      <c r="L37" s="58"/>
      <c r="M37" s="58"/>
      <c r="N37" s="58"/>
    </row>
    <row r="38" spans="2:14" s="57" customFormat="1" ht="18" customHeight="1" x14ac:dyDescent="0.25">
      <c r="B38" s="984"/>
      <c r="C38" s="51" t="s">
        <v>72</v>
      </c>
      <c r="D38" s="52" t="s">
        <v>56</v>
      </c>
      <c r="E38" s="53" t="s">
        <v>48</v>
      </c>
      <c r="F38" s="53" t="s">
        <v>15</v>
      </c>
      <c r="G38" s="54" t="s">
        <v>2</v>
      </c>
      <c r="H38" s="54" t="s">
        <v>29</v>
      </c>
      <c r="I38" s="55">
        <v>43817</v>
      </c>
      <c r="J38" s="56">
        <v>1.3</v>
      </c>
      <c r="L38" s="58"/>
      <c r="M38" s="58"/>
      <c r="N38" s="58"/>
    </row>
    <row r="39" spans="2:14" s="57" customFormat="1" ht="18" customHeight="1" x14ac:dyDescent="0.25">
      <c r="B39" s="984"/>
      <c r="C39" s="51" t="s">
        <v>258</v>
      </c>
      <c r="D39" s="52" t="s">
        <v>259</v>
      </c>
      <c r="E39" s="53" t="s">
        <v>14</v>
      </c>
      <c r="F39" s="53" t="s">
        <v>15</v>
      </c>
      <c r="G39" s="54" t="s">
        <v>2</v>
      </c>
      <c r="H39" s="54" t="s">
        <v>243</v>
      </c>
      <c r="I39" s="55">
        <v>43774</v>
      </c>
      <c r="J39" s="56">
        <v>2.2072729999999998</v>
      </c>
      <c r="L39" s="58"/>
      <c r="M39" s="58"/>
      <c r="N39" s="58"/>
    </row>
    <row r="40" spans="2:14" s="57" customFormat="1" ht="18" customHeight="1" x14ac:dyDescent="0.25">
      <c r="B40" s="984"/>
      <c r="C40" s="51" t="s">
        <v>105</v>
      </c>
      <c r="D40" s="52" t="s">
        <v>57</v>
      </c>
      <c r="E40" s="53" t="s">
        <v>42</v>
      </c>
      <c r="F40" s="53" t="s">
        <v>15</v>
      </c>
      <c r="G40" s="54" t="s">
        <v>1</v>
      </c>
      <c r="H40" s="54" t="s">
        <v>27</v>
      </c>
      <c r="I40" s="55">
        <v>44922</v>
      </c>
      <c r="J40" s="56">
        <v>23</v>
      </c>
      <c r="L40" s="58"/>
      <c r="M40" s="58"/>
      <c r="N40" s="58"/>
    </row>
    <row r="41" spans="2:14" s="57" customFormat="1" ht="18" customHeight="1" x14ac:dyDescent="0.25">
      <c r="B41" s="984"/>
      <c r="C41" s="51" t="s">
        <v>73</v>
      </c>
      <c r="D41" s="52" t="s">
        <v>58</v>
      </c>
      <c r="E41" s="53" t="s">
        <v>59</v>
      </c>
      <c r="F41" s="53" t="s">
        <v>15</v>
      </c>
      <c r="G41" s="54" t="s">
        <v>1</v>
      </c>
      <c r="H41" s="54" t="s">
        <v>99</v>
      </c>
      <c r="I41" s="55">
        <v>43829</v>
      </c>
      <c r="J41" s="56">
        <v>15</v>
      </c>
      <c r="L41" s="58"/>
      <c r="M41" s="58"/>
      <c r="N41" s="58"/>
    </row>
    <row r="42" spans="2:14" s="57" customFormat="1" ht="18" customHeight="1" x14ac:dyDescent="0.25">
      <c r="B42" s="984"/>
      <c r="C42" s="51" t="s">
        <v>271</v>
      </c>
      <c r="D42" s="52" t="s">
        <v>39</v>
      </c>
      <c r="E42" s="53" t="s">
        <v>42</v>
      </c>
      <c r="F42" s="53" t="s">
        <v>15</v>
      </c>
      <c r="G42" s="54" t="s">
        <v>1</v>
      </c>
      <c r="H42" s="54" t="s">
        <v>243</v>
      </c>
      <c r="I42" s="55">
        <v>44882</v>
      </c>
      <c r="J42" s="56">
        <v>2.085</v>
      </c>
      <c r="L42" s="58"/>
      <c r="M42" s="58"/>
      <c r="N42" s="58"/>
    </row>
    <row r="43" spans="2:14" s="57" customFormat="1" ht="18" customHeight="1" x14ac:dyDescent="0.25">
      <c r="B43" s="984"/>
      <c r="C43" s="51" t="s">
        <v>295</v>
      </c>
      <c r="D43" s="52" t="s">
        <v>326</v>
      </c>
      <c r="E43" s="53" t="s">
        <v>43</v>
      </c>
      <c r="F43" s="53" t="s">
        <v>15</v>
      </c>
      <c r="G43" s="54" t="s">
        <v>2</v>
      </c>
      <c r="H43" s="54" t="s">
        <v>99</v>
      </c>
      <c r="I43" s="55">
        <v>45008</v>
      </c>
      <c r="J43" s="56">
        <v>6.3959999999999999</v>
      </c>
      <c r="L43" s="58"/>
      <c r="M43" s="58"/>
      <c r="N43" s="58"/>
    </row>
    <row r="44" spans="2:14" s="57" customFormat="1" ht="18" customHeight="1" thickBot="1" x14ac:dyDescent="0.3">
      <c r="B44" s="985"/>
      <c r="C44" s="59" t="s">
        <v>74</v>
      </c>
      <c r="D44" s="60" t="s">
        <v>40</v>
      </c>
      <c r="E44" s="61" t="s">
        <v>35</v>
      </c>
      <c r="F44" s="61" t="s">
        <v>24</v>
      </c>
      <c r="G44" s="62" t="s">
        <v>2</v>
      </c>
      <c r="H44" s="62" t="s">
        <v>29</v>
      </c>
      <c r="I44" s="63">
        <v>44012</v>
      </c>
      <c r="J44" s="64">
        <v>2.75</v>
      </c>
      <c r="L44" s="58"/>
      <c r="M44" s="58"/>
      <c r="N44" s="58"/>
    </row>
    <row r="45" spans="2:14" s="57" customFormat="1" ht="18" customHeight="1" thickTop="1" x14ac:dyDescent="0.25">
      <c r="B45" s="986" t="s">
        <v>18</v>
      </c>
      <c r="C45" s="65" t="s">
        <v>260</v>
      </c>
      <c r="D45" s="66" t="s">
        <v>261</v>
      </c>
      <c r="E45" s="67" t="s">
        <v>26</v>
      </c>
      <c r="F45" s="67" t="s">
        <v>24</v>
      </c>
      <c r="G45" s="67" t="s">
        <v>2</v>
      </c>
      <c r="H45" s="67" t="s">
        <v>243</v>
      </c>
      <c r="I45" s="68">
        <v>43528</v>
      </c>
      <c r="J45" s="69">
        <v>3.8094999999999999</v>
      </c>
      <c r="L45" s="58"/>
      <c r="M45" s="58"/>
      <c r="N45" s="58"/>
    </row>
    <row r="46" spans="2:14" s="57" customFormat="1" ht="18" customHeight="1" x14ac:dyDescent="0.25">
      <c r="B46" s="987"/>
      <c r="C46" s="70" t="s">
        <v>272</v>
      </c>
      <c r="D46" s="71" t="s">
        <v>273</v>
      </c>
      <c r="E46" s="72" t="s">
        <v>42</v>
      </c>
      <c r="F46" s="72" t="s">
        <v>15</v>
      </c>
      <c r="G46" s="72" t="s">
        <v>1</v>
      </c>
      <c r="H46" s="72" t="s">
        <v>29</v>
      </c>
      <c r="I46" s="73">
        <v>45114</v>
      </c>
      <c r="J46" s="74">
        <v>1.02</v>
      </c>
      <c r="L46" s="58"/>
      <c r="M46" s="58"/>
      <c r="N46" s="58"/>
    </row>
    <row r="47" spans="2:14" s="57" customFormat="1" ht="18" customHeight="1" x14ac:dyDescent="0.25">
      <c r="B47" s="987"/>
      <c r="C47" s="70" t="s">
        <v>276</v>
      </c>
      <c r="D47" s="71" t="s">
        <v>277</v>
      </c>
      <c r="E47" s="72" t="s">
        <v>23</v>
      </c>
      <c r="F47" s="72" t="s">
        <v>15</v>
      </c>
      <c r="G47" s="72" t="s">
        <v>1</v>
      </c>
      <c r="H47" s="72" t="s">
        <v>29</v>
      </c>
      <c r="I47" s="73">
        <v>45174</v>
      </c>
      <c r="J47" s="74">
        <v>6.5</v>
      </c>
      <c r="L47" s="58"/>
      <c r="M47" s="58"/>
      <c r="N47" s="58"/>
    </row>
    <row r="48" spans="2:14" s="57" customFormat="1" ht="18" customHeight="1" x14ac:dyDescent="0.25">
      <c r="B48" s="987"/>
      <c r="C48" s="70" t="s">
        <v>75</v>
      </c>
      <c r="D48" s="71" t="s">
        <v>22</v>
      </c>
      <c r="E48" s="72" t="s">
        <v>23</v>
      </c>
      <c r="F48" s="72" t="s">
        <v>24</v>
      </c>
      <c r="G48" s="72" t="s">
        <v>4</v>
      </c>
      <c r="H48" s="72" t="s">
        <v>20</v>
      </c>
      <c r="I48" s="73">
        <v>44547</v>
      </c>
      <c r="J48" s="74">
        <v>18.503388999999999</v>
      </c>
      <c r="L48" s="58"/>
      <c r="M48" s="58"/>
      <c r="N48" s="58"/>
    </row>
    <row r="49" spans="2:14" s="57" customFormat="1" ht="18" customHeight="1" x14ac:dyDescent="0.25">
      <c r="B49" s="987"/>
      <c r="C49" s="70" t="s">
        <v>264</v>
      </c>
      <c r="D49" s="71" t="s">
        <v>39</v>
      </c>
      <c r="E49" s="72" t="s">
        <v>33</v>
      </c>
      <c r="F49" s="72" t="s">
        <v>15</v>
      </c>
      <c r="G49" s="72" t="s">
        <v>1</v>
      </c>
      <c r="H49" s="72" t="s">
        <v>243</v>
      </c>
      <c r="I49" s="73">
        <v>44729</v>
      </c>
      <c r="J49" s="74">
        <v>3.8744619999999999</v>
      </c>
      <c r="L49" s="58"/>
      <c r="M49" s="58"/>
      <c r="N49" s="58"/>
    </row>
    <row r="50" spans="2:14" s="57" customFormat="1" ht="18" customHeight="1" x14ac:dyDescent="0.25">
      <c r="B50" s="987"/>
      <c r="C50" s="70" t="s">
        <v>280</v>
      </c>
      <c r="D50" s="71" t="s">
        <v>40</v>
      </c>
      <c r="E50" s="72" t="s">
        <v>35</v>
      </c>
      <c r="F50" s="72" t="s">
        <v>24</v>
      </c>
      <c r="G50" s="72" t="s">
        <v>4</v>
      </c>
      <c r="H50" s="72" t="s">
        <v>29</v>
      </c>
      <c r="I50" s="73">
        <v>45117</v>
      </c>
      <c r="J50" s="74">
        <v>2.5</v>
      </c>
      <c r="L50" s="58"/>
      <c r="M50" s="58"/>
      <c r="N50" s="58"/>
    </row>
    <row r="51" spans="2:14" s="57" customFormat="1" ht="18" customHeight="1" x14ac:dyDescent="0.25">
      <c r="B51" s="987"/>
      <c r="C51" s="70" t="s">
        <v>76</v>
      </c>
      <c r="D51" s="71" t="s">
        <v>25</v>
      </c>
      <c r="E51" s="72" t="s">
        <v>26</v>
      </c>
      <c r="F51" s="72" t="s">
        <v>24</v>
      </c>
      <c r="G51" s="72" t="s">
        <v>2</v>
      </c>
      <c r="H51" s="72" t="s">
        <v>27</v>
      </c>
      <c r="I51" s="73">
        <v>44356</v>
      </c>
      <c r="J51" s="74">
        <v>5.6111884999999999</v>
      </c>
      <c r="L51" s="58"/>
      <c r="M51" s="58"/>
      <c r="N51" s="58"/>
    </row>
    <row r="52" spans="2:14" s="57" customFormat="1" ht="18" customHeight="1" x14ac:dyDescent="0.25">
      <c r="B52" s="987"/>
      <c r="C52" s="70" t="s">
        <v>85</v>
      </c>
      <c r="D52" s="71" t="s">
        <v>40</v>
      </c>
      <c r="E52" s="72" t="s">
        <v>59</v>
      </c>
      <c r="F52" s="72" t="s">
        <v>15</v>
      </c>
      <c r="G52" s="72" t="s">
        <v>1</v>
      </c>
      <c r="H52" s="72" t="s">
        <v>29</v>
      </c>
      <c r="I52" s="73">
        <v>44791</v>
      </c>
      <c r="J52" s="74">
        <v>2.2999999999999998</v>
      </c>
      <c r="L52" s="58"/>
      <c r="M52" s="58"/>
      <c r="N52" s="58"/>
    </row>
    <row r="53" spans="2:14" s="57" customFormat="1" ht="18" customHeight="1" x14ac:dyDescent="0.25">
      <c r="B53" s="987"/>
      <c r="C53" s="70" t="s">
        <v>90</v>
      </c>
      <c r="D53" s="71" t="s">
        <v>91</v>
      </c>
      <c r="E53" s="72" t="s">
        <v>32</v>
      </c>
      <c r="F53" s="72" t="s">
        <v>15</v>
      </c>
      <c r="G53" s="72" t="s">
        <v>4</v>
      </c>
      <c r="H53" s="72" t="s">
        <v>29</v>
      </c>
      <c r="I53" s="73">
        <v>45169</v>
      </c>
      <c r="J53" s="74">
        <v>5.1735199999999999</v>
      </c>
      <c r="L53" s="58"/>
      <c r="M53" s="58"/>
      <c r="N53" s="58"/>
    </row>
    <row r="54" spans="2:14" s="57" customFormat="1" ht="18" customHeight="1" x14ac:dyDescent="0.25">
      <c r="B54" s="987"/>
      <c r="C54" s="70" t="s">
        <v>78</v>
      </c>
      <c r="D54" s="71" t="s">
        <v>28</v>
      </c>
      <c r="E54" s="72" t="s">
        <v>16</v>
      </c>
      <c r="F54" s="72" t="s">
        <v>24</v>
      </c>
      <c r="G54" s="72" t="s">
        <v>3</v>
      </c>
      <c r="H54" s="72" t="s">
        <v>29</v>
      </c>
      <c r="I54" s="73">
        <v>43830</v>
      </c>
      <c r="J54" s="74">
        <v>2.22942858</v>
      </c>
      <c r="L54" s="58"/>
      <c r="M54" s="58"/>
      <c r="N54" s="58"/>
    </row>
    <row r="55" spans="2:14" s="57" customFormat="1" ht="18" customHeight="1" x14ac:dyDescent="0.25">
      <c r="B55" s="987"/>
      <c r="C55" s="70" t="s">
        <v>79</v>
      </c>
      <c r="D55" s="71" t="s">
        <v>30</v>
      </c>
      <c r="E55" s="72" t="s">
        <v>31</v>
      </c>
      <c r="F55" s="72" t="s">
        <v>15</v>
      </c>
      <c r="G55" s="72" t="s">
        <v>1</v>
      </c>
      <c r="H55" s="72" t="s">
        <v>29</v>
      </c>
      <c r="I55" s="73">
        <v>44021</v>
      </c>
      <c r="J55" s="74">
        <v>7.004346</v>
      </c>
      <c r="L55" s="58"/>
      <c r="M55" s="58"/>
      <c r="N55" s="58"/>
    </row>
    <row r="56" spans="2:14" s="57" customFormat="1" ht="18" customHeight="1" x14ac:dyDescent="0.25">
      <c r="B56" s="987"/>
      <c r="C56" s="70" t="s">
        <v>265</v>
      </c>
      <c r="D56" s="71" t="s">
        <v>266</v>
      </c>
      <c r="E56" s="72" t="s">
        <v>53</v>
      </c>
      <c r="F56" s="72" t="s">
        <v>15</v>
      </c>
      <c r="G56" s="72" t="s">
        <v>1</v>
      </c>
      <c r="H56" s="72" t="s">
        <v>99</v>
      </c>
      <c r="I56" s="73">
        <v>44988</v>
      </c>
      <c r="J56" s="74">
        <v>12.669988</v>
      </c>
      <c r="L56" s="58"/>
      <c r="M56" s="58"/>
      <c r="N56" s="58"/>
    </row>
    <row r="57" spans="2:14" s="57" customFormat="1" ht="18" customHeight="1" x14ac:dyDescent="0.25">
      <c r="B57" s="987"/>
      <c r="C57" s="70" t="s">
        <v>103</v>
      </c>
      <c r="D57" s="71" t="s">
        <v>55</v>
      </c>
      <c r="E57" s="72" t="s">
        <v>35</v>
      </c>
      <c r="F57" s="72" t="s">
        <v>15</v>
      </c>
      <c r="G57" s="72" t="s">
        <v>2</v>
      </c>
      <c r="H57" s="72" t="s">
        <v>29</v>
      </c>
      <c r="I57" s="73">
        <v>44651</v>
      </c>
      <c r="J57" s="74">
        <v>1.4892000000000001</v>
      </c>
      <c r="L57" s="58"/>
      <c r="M57" s="58"/>
      <c r="N57" s="58"/>
    </row>
    <row r="58" spans="2:14" s="57" customFormat="1" ht="18" customHeight="1" x14ac:dyDescent="0.25">
      <c r="B58" s="987"/>
      <c r="C58" s="70" t="s">
        <v>287</v>
      </c>
      <c r="D58" s="71" t="s">
        <v>327</v>
      </c>
      <c r="E58" s="72" t="s">
        <v>43</v>
      </c>
      <c r="F58" s="72" t="s">
        <v>15</v>
      </c>
      <c r="G58" s="72" t="s">
        <v>288</v>
      </c>
      <c r="H58" s="72" t="s">
        <v>29</v>
      </c>
      <c r="I58" s="73">
        <v>45050</v>
      </c>
      <c r="J58" s="74">
        <v>5.5928880000000003</v>
      </c>
      <c r="L58" s="58"/>
      <c r="M58" s="58"/>
      <c r="N58" s="58"/>
    </row>
    <row r="59" spans="2:14" s="57" customFormat="1" ht="18" customHeight="1" x14ac:dyDescent="0.25">
      <c r="B59" s="987"/>
      <c r="C59" s="70" t="s">
        <v>289</v>
      </c>
      <c r="D59" s="71" t="s">
        <v>290</v>
      </c>
      <c r="E59" s="75" t="s">
        <v>16</v>
      </c>
      <c r="F59" s="75" t="s">
        <v>15</v>
      </c>
      <c r="G59" s="72" t="s">
        <v>1</v>
      </c>
      <c r="H59" s="72" t="s">
        <v>29</v>
      </c>
      <c r="I59" s="73">
        <v>45086</v>
      </c>
      <c r="J59" s="74">
        <v>28.5</v>
      </c>
      <c r="L59" s="58"/>
      <c r="M59" s="58"/>
      <c r="N59" s="58"/>
    </row>
    <row r="60" spans="2:14" s="57" customFormat="1" ht="18" customHeight="1" x14ac:dyDescent="0.25">
      <c r="B60" s="987"/>
      <c r="C60" s="70" t="s">
        <v>81</v>
      </c>
      <c r="D60" s="71" t="s">
        <v>269</v>
      </c>
      <c r="E60" s="75" t="s">
        <v>19</v>
      </c>
      <c r="F60" s="75" t="s">
        <v>24</v>
      </c>
      <c r="G60" s="72" t="s">
        <v>3</v>
      </c>
      <c r="H60" s="72" t="s">
        <v>29</v>
      </c>
      <c r="I60" s="73">
        <v>44036</v>
      </c>
      <c r="J60" s="74">
        <v>2</v>
      </c>
      <c r="L60" s="58"/>
      <c r="M60" s="58"/>
      <c r="N60" s="58"/>
    </row>
    <row r="61" spans="2:14" s="57" customFormat="1" ht="18" customHeight="1" x14ac:dyDescent="0.25">
      <c r="B61" s="987"/>
      <c r="C61" s="70" t="s">
        <v>291</v>
      </c>
      <c r="D61" s="71" t="s">
        <v>28</v>
      </c>
      <c r="E61" s="75" t="s">
        <v>16</v>
      </c>
      <c r="F61" s="75" t="s">
        <v>24</v>
      </c>
      <c r="G61" s="72" t="s">
        <v>3</v>
      </c>
      <c r="H61" s="72" t="s">
        <v>29</v>
      </c>
      <c r="I61" s="73">
        <v>45026</v>
      </c>
      <c r="J61" s="74">
        <v>4.5</v>
      </c>
      <c r="L61" s="58"/>
      <c r="M61" s="58"/>
      <c r="N61" s="58"/>
    </row>
    <row r="62" spans="2:14" s="57" customFormat="1" ht="18" customHeight="1" x14ac:dyDescent="0.25">
      <c r="B62" s="987"/>
      <c r="C62" s="70" t="s">
        <v>82</v>
      </c>
      <c r="D62" s="71" t="s">
        <v>34</v>
      </c>
      <c r="E62" s="72" t="s">
        <v>35</v>
      </c>
      <c r="F62" s="72" t="s">
        <v>15</v>
      </c>
      <c r="G62" s="72" t="s">
        <v>2</v>
      </c>
      <c r="H62" s="72" t="s">
        <v>29</v>
      </c>
      <c r="I62" s="73">
        <v>43829</v>
      </c>
      <c r="J62" s="74">
        <v>1.7674129999999999</v>
      </c>
      <c r="L62" s="58"/>
      <c r="M62" s="58"/>
      <c r="N62" s="58"/>
    </row>
    <row r="63" spans="2:14" s="57" customFormat="1" ht="18" customHeight="1" x14ac:dyDescent="0.25">
      <c r="B63" s="987"/>
      <c r="C63" s="70" t="s">
        <v>292</v>
      </c>
      <c r="D63" s="71" t="s">
        <v>293</v>
      </c>
      <c r="E63" s="72" t="s">
        <v>31</v>
      </c>
      <c r="F63" s="72" t="s">
        <v>15</v>
      </c>
      <c r="G63" s="72" t="s">
        <v>1</v>
      </c>
      <c r="H63" s="72" t="s">
        <v>29</v>
      </c>
      <c r="I63" s="73">
        <v>45163</v>
      </c>
      <c r="J63" s="74">
        <v>4.9859999999999998</v>
      </c>
      <c r="L63" s="58"/>
      <c r="M63" s="58"/>
      <c r="N63" s="58"/>
    </row>
    <row r="64" spans="2:14" s="57" customFormat="1" ht="18" customHeight="1" x14ac:dyDescent="0.25">
      <c r="B64" s="987"/>
      <c r="C64" s="70" t="s">
        <v>83</v>
      </c>
      <c r="D64" s="71" t="s">
        <v>36</v>
      </c>
      <c r="E64" s="75" t="s">
        <v>35</v>
      </c>
      <c r="F64" s="75" t="s">
        <v>15</v>
      </c>
      <c r="G64" s="72" t="s">
        <v>1</v>
      </c>
      <c r="H64" s="72" t="s">
        <v>29</v>
      </c>
      <c r="I64" s="73">
        <v>43865</v>
      </c>
      <c r="J64" s="74">
        <v>2.3769999999999998</v>
      </c>
      <c r="L64" s="58"/>
      <c r="M64" s="58"/>
      <c r="N64" s="58"/>
    </row>
    <row r="65" spans="2:14" s="57" customFormat="1" ht="18" customHeight="1" x14ac:dyDescent="0.25">
      <c r="B65" s="987"/>
      <c r="C65" s="70" t="s">
        <v>294</v>
      </c>
      <c r="D65" s="71" t="s">
        <v>54</v>
      </c>
      <c r="E65" s="75" t="s">
        <v>19</v>
      </c>
      <c r="F65" s="75" t="s">
        <v>15</v>
      </c>
      <c r="G65" s="72" t="s">
        <v>1</v>
      </c>
      <c r="H65" s="72" t="s">
        <v>29</v>
      </c>
      <c r="I65" s="73">
        <v>45121</v>
      </c>
      <c r="J65" s="74">
        <v>7</v>
      </c>
      <c r="L65" s="58"/>
      <c r="M65" s="58"/>
      <c r="N65" s="58"/>
    </row>
    <row r="66" spans="2:14" s="57" customFormat="1" ht="18" customHeight="1" thickBot="1" x14ac:dyDescent="0.3">
      <c r="B66" s="988"/>
      <c r="C66" s="70" t="s">
        <v>270</v>
      </c>
      <c r="D66" s="71" t="s">
        <v>147</v>
      </c>
      <c r="E66" s="75" t="s">
        <v>23</v>
      </c>
      <c r="F66" s="75" t="s">
        <v>24</v>
      </c>
      <c r="G66" s="72" t="s">
        <v>2</v>
      </c>
      <c r="H66" s="72" t="s">
        <v>17</v>
      </c>
      <c r="I66" s="73">
        <v>44651</v>
      </c>
      <c r="J66" s="74">
        <v>23.946266999999999</v>
      </c>
      <c r="L66" s="58"/>
      <c r="M66" s="58"/>
      <c r="N66" s="58"/>
    </row>
    <row r="67" spans="2:14" s="57" customFormat="1" ht="18" customHeight="1" thickTop="1" x14ac:dyDescent="0.25">
      <c r="B67" s="989" t="s">
        <v>84</v>
      </c>
      <c r="C67" s="76" t="s">
        <v>274</v>
      </c>
      <c r="D67" s="77" t="s">
        <v>275</v>
      </c>
      <c r="E67" s="78" t="s">
        <v>16</v>
      </c>
      <c r="F67" s="78" t="s">
        <v>24</v>
      </c>
      <c r="G67" s="78" t="s">
        <v>1</v>
      </c>
      <c r="H67" s="79" t="s">
        <v>99</v>
      </c>
      <c r="I67" s="80" t="s">
        <v>86</v>
      </c>
      <c r="J67" s="81">
        <v>3.5739999999999998</v>
      </c>
      <c r="L67" s="58"/>
      <c r="M67" s="58"/>
      <c r="N67" s="58"/>
    </row>
    <row r="68" spans="2:14" s="57" customFormat="1" ht="18" customHeight="1" x14ac:dyDescent="0.25">
      <c r="B68" s="990"/>
      <c r="C68" s="86" t="s">
        <v>62</v>
      </c>
      <c r="D68" s="87" t="s">
        <v>41</v>
      </c>
      <c r="E68" s="88" t="s">
        <v>42</v>
      </c>
      <c r="F68" s="88" t="s">
        <v>15</v>
      </c>
      <c r="G68" s="88" t="s">
        <v>3</v>
      </c>
      <c r="H68" s="91" t="s">
        <v>99</v>
      </c>
      <c r="I68" s="89" t="s">
        <v>86</v>
      </c>
      <c r="J68" s="90">
        <v>6.9</v>
      </c>
      <c r="L68" s="58"/>
      <c r="M68" s="58"/>
      <c r="N68" s="58"/>
    </row>
    <row r="69" spans="2:14" s="57" customFormat="1" ht="18" customHeight="1" x14ac:dyDescent="0.25">
      <c r="B69" s="990"/>
      <c r="C69" s="86" t="s">
        <v>278</v>
      </c>
      <c r="D69" s="87" t="s">
        <v>279</v>
      </c>
      <c r="E69" s="88" t="s">
        <v>43</v>
      </c>
      <c r="F69" s="88" t="s">
        <v>15</v>
      </c>
      <c r="G69" s="88" t="s">
        <v>4</v>
      </c>
      <c r="H69" s="91" t="s">
        <v>27</v>
      </c>
      <c r="I69" s="89" t="s">
        <v>86</v>
      </c>
      <c r="J69" s="90">
        <v>5</v>
      </c>
      <c r="L69" s="58"/>
      <c r="M69" s="58"/>
      <c r="N69" s="58"/>
    </row>
    <row r="70" spans="2:14" s="57" customFormat="1" ht="18" customHeight="1" x14ac:dyDescent="0.25">
      <c r="B70" s="990"/>
      <c r="C70" s="86" t="s">
        <v>281</v>
      </c>
      <c r="D70" s="87" t="s">
        <v>41</v>
      </c>
      <c r="E70" s="88" t="s">
        <v>42</v>
      </c>
      <c r="F70" s="88" t="s">
        <v>15</v>
      </c>
      <c r="G70" s="92" t="s">
        <v>1</v>
      </c>
      <c r="H70" s="91" t="s">
        <v>29</v>
      </c>
      <c r="I70" s="89" t="s">
        <v>86</v>
      </c>
      <c r="J70" s="90">
        <v>4.37</v>
      </c>
      <c r="L70" s="58"/>
      <c r="M70" s="58"/>
      <c r="N70" s="58"/>
    </row>
    <row r="71" spans="2:14" s="57" customFormat="1" ht="18" customHeight="1" x14ac:dyDescent="0.25">
      <c r="B71" s="990"/>
      <c r="C71" s="86" t="s">
        <v>94</v>
      </c>
      <c r="D71" s="87" t="s">
        <v>95</v>
      </c>
      <c r="E71" s="88" t="s">
        <v>26</v>
      </c>
      <c r="F71" s="88" t="s">
        <v>24</v>
      </c>
      <c r="G71" s="92" t="s">
        <v>2</v>
      </c>
      <c r="H71" s="91" t="s">
        <v>96</v>
      </c>
      <c r="I71" s="89" t="s">
        <v>86</v>
      </c>
      <c r="J71" s="90">
        <v>114.32545636</v>
      </c>
      <c r="L71" s="58"/>
      <c r="M71" s="58"/>
      <c r="N71" s="58"/>
    </row>
    <row r="72" spans="2:14" s="57" customFormat="1" ht="18" customHeight="1" x14ac:dyDescent="0.25">
      <c r="B72" s="990"/>
      <c r="C72" s="86" t="s">
        <v>282</v>
      </c>
      <c r="D72" s="82" t="s">
        <v>58</v>
      </c>
      <c r="E72" s="83" t="s">
        <v>48</v>
      </c>
      <c r="F72" s="83" t="s">
        <v>15</v>
      </c>
      <c r="G72" s="83" t="s">
        <v>1</v>
      </c>
      <c r="H72" s="83" t="s">
        <v>29</v>
      </c>
      <c r="I72" s="84" t="s">
        <v>86</v>
      </c>
      <c r="J72" s="85">
        <v>16.481000000000002</v>
      </c>
      <c r="L72" s="58"/>
      <c r="M72" s="58"/>
      <c r="N72" s="58"/>
    </row>
    <row r="73" spans="2:14" s="57" customFormat="1" ht="18" customHeight="1" x14ac:dyDescent="0.25">
      <c r="B73" s="990"/>
      <c r="C73" s="86" t="s">
        <v>283</v>
      </c>
      <c r="D73" s="82" t="s">
        <v>41</v>
      </c>
      <c r="E73" s="83" t="s">
        <v>35</v>
      </c>
      <c r="F73" s="83" t="s">
        <v>15</v>
      </c>
      <c r="G73" s="83" t="s">
        <v>1</v>
      </c>
      <c r="H73" s="83" t="s">
        <v>99</v>
      </c>
      <c r="I73" s="84" t="s">
        <v>86</v>
      </c>
      <c r="J73" s="85">
        <v>6.9</v>
      </c>
      <c r="L73" s="58"/>
      <c r="M73" s="58"/>
      <c r="N73" s="58"/>
    </row>
    <row r="74" spans="2:14" s="57" customFormat="1" ht="18" customHeight="1" x14ac:dyDescent="0.25">
      <c r="B74" s="990"/>
      <c r="C74" s="86" t="s">
        <v>286</v>
      </c>
      <c r="D74" s="82" t="s">
        <v>41</v>
      </c>
      <c r="E74" s="83" t="s">
        <v>19</v>
      </c>
      <c r="F74" s="83" t="s">
        <v>15</v>
      </c>
      <c r="G74" s="83" t="s">
        <v>3</v>
      </c>
      <c r="H74" s="83" t="s">
        <v>29</v>
      </c>
      <c r="I74" s="84" t="s">
        <v>86</v>
      </c>
      <c r="J74" s="85">
        <v>6.8250000000000002</v>
      </c>
      <c r="L74" s="58"/>
      <c r="M74" s="58"/>
      <c r="N74" s="58"/>
    </row>
    <row r="75" spans="2:14" s="57" customFormat="1" ht="18" customHeight="1" thickBot="1" x14ac:dyDescent="0.3">
      <c r="B75" s="991"/>
      <c r="C75" s="93" t="s">
        <v>70</v>
      </c>
      <c r="D75" s="94" t="s">
        <v>52</v>
      </c>
      <c r="E75" s="95" t="s">
        <v>42</v>
      </c>
      <c r="F75" s="95" t="s">
        <v>15</v>
      </c>
      <c r="G75" s="95" t="s">
        <v>1</v>
      </c>
      <c r="H75" s="95" t="s">
        <v>27</v>
      </c>
      <c r="I75" s="96" t="s">
        <v>86</v>
      </c>
      <c r="J75" s="97">
        <v>2.5</v>
      </c>
      <c r="L75" s="58"/>
      <c r="M75" s="58"/>
      <c r="N75" s="58"/>
    </row>
    <row r="76" spans="2:14" ht="16.5" thickTop="1" thickBot="1" x14ac:dyDescent="0.3"/>
    <row r="77" spans="2:14" ht="30" thickTop="1" thickBot="1" x14ac:dyDescent="0.3">
      <c r="B77" s="992" t="s">
        <v>338</v>
      </c>
      <c r="C77" s="993"/>
      <c r="D77" s="993"/>
      <c r="E77" s="993"/>
      <c r="F77" s="993"/>
      <c r="G77" s="993"/>
      <c r="H77" s="993"/>
      <c r="I77" s="993"/>
      <c r="J77" s="98">
        <f>SUM(J6:J75)</f>
        <v>520.62058909999996</v>
      </c>
    </row>
    <row r="78" spans="2:14" ht="15.75" thickTop="1" x14ac:dyDescent="0.25">
      <c r="B78" s="99"/>
      <c r="C78" s="99"/>
      <c r="D78" s="99"/>
      <c r="E78" s="99"/>
      <c r="F78" s="99"/>
      <c r="G78" s="99"/>
      <c r="H78" s="99"/>
      <c r="I78" s="99"/>
      <c r="J78" s="99"/>
    </row>
    <row r="79" spans="2:14" x14ac:dyDescent="0.25">
      <c r="B79" s="41" t="s">
        <v>328</v>
      </c>
    </row>
    <row r="80" spans="2:14" x14ac:dyDescent="0.25">
      <c r="B80" s="41" t="s">
        <v>229</v>
      </c>
    </row>
  </sheetData>
  <mergeCells count="5">
    <mergeCell ref="B2:J2"/>
    <mergeCell ref="B6:B44"/>
    <mergeCell ref="B45:B66"/>
    <mergeCell ref="B67:B75"/>
    <mergeCell ref="B77:I77"/>
  </mergeCells>
  <pageMargins left="0.7" right="0.7" top="0.75" bottom="0.75" header="0.3" footer="0.3"/>
  <pageSetup scale="3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B3D7-E028-4D78-A7A6-9E5FAB68A63E}">
  <sheetPr>
    <tabColor rgb="FF92D050"/>
  </sheetPr>
  <dimension ref="A1:K109"/>
  <sheetViews>
    <sheetView showGridLines="0" view="pageBreakPreview" zoomScaleNormal="100" zoomScaleSheetLayoutView="100" workbookViewId="0"/>
  </sheetViews>
  <sheetFormatPr baseColWidth="10" defaultColWidth="11.5703125" defaultRowHeight="15" x14ac:dyDescent="0.25"/>
  <cols>
    <col min="1" max="1" width="58.28515625" bestFit="1" customWidth="1"/>
    <col min="2" max="2" width="13.140625" style="4" customWidth="1"/>
    <col min="3" max="3" width="14.140625" style="4" customWidth="1"/>
    <col min="4" max="4" width="7.7109375" style="16" customWidth="1"/>
    <col min="5" max="5" width="14" style="11" bestFit="1" customWidth="1"/>
    <col min="6" max="6" width="13.28515625" style="11" bestFit="1" customWidth="1"/>
    <col min="7" max="7" width="7.5703125" style="16" bestFit="1" customWidth="1"/>
    <col min="8" max="8" width="7.85546875" style="17" customWidth="1"/>
    <col min="9" max="9" width="3" customWidth="1"/>
  </cols>
  <sheetData>
    <row r="1" spans="1:8" x14ac:dyDescent="0.25">
      <c r="A1" s="395" t="s">
        <v>723</v>
      </c>
      <c r="B1" s="772"/>
      <c r="C1" s="772"/>
      <c r="D1" s="203"/>
      <c r="E1" s="772"/>
      <c r="F1" s="772"/>
      <c r="G1" s="203"/>
      <c r="H1" s="773"/>
    </row>
    <row r="2" spans="1:8" ht="15.75" x14ac:dyDescent="0.25">
      <c r="A2" s="353" t="s">
        <v>724</v>
      </c>
      <c r="B2" s="772"/>
      <c r="C2" s="772"/>
      <c r="D2" s="203"/>
      <c r="E2" s="772"/>
      <c r="F2" s="772"/>
      <c r="G2" s="203"/>
      <c r="H2" s="773"/>
    </row>
    <row r="3" spans="1:8" ht="15.75" thickBot="1" x14ac:dyDescent="0.3">
      <c r="A3" s="441"/>
      <c r="B3" s="774"/>
      <c r="C3" s="774"/>
      <c r="D3" s="775"/>
      <c r="E3" s="774"/>
      <c r="F3" s="774"/>
      <c r="G3" s="775"/>
      <c r="H3" s="776"/>
    </row>
    <row r="4" spans="1:8" ht="15.75" thickBot="1" x14ac:dyDescent="0.3">
      <c r="A4" s="777"/>
      <c r="B4" s="921" t="s">
        <v>836</v>
      </c>
      <c r="C4" s="922"/>
      <c r="D4" s="923"/>
      <c r="E4" s="921" t="s">
        <v>837</v>
      </c>
      <c r="F4" s="922"/>
      <c r="G4" s="922"/>
      <c r="H4" s="923"/>
    </row>
    <row r="5" spans="1:8" x14ac:dyDescent="0.25">
      <c r="A5" s="778" t="s">
        <v>725</v>
      </c>
      <c r="B5" s="779">
        <v>2022</v>
      </c>
      <c r="C5" s="779">
        <v>2023</v>
      </c>
      <c r="D5" s="780" t="s">
        <v>560</v>
      </c>
      <c r="E5" s="781">
        <v>2022</v>
      </c>
      <c r="F5" s="779">
        <v>2023</v>
      </c>
      <c r="G5" s="782" t="s">
        <v>560</v>
      </c>
      <c r="H5" s="783" t="s">
        <v>562</v>
      </c>
    </row>
    <row r="6" spans="1:8" x14ac:dyDescent="0.25">
      <c r="A6" s="784" t="s">
        <v>726</v>
      </c>
      <c r="B6" s="785">
        <f>SUM(B7:B17)</f>
        <v>251919.08114700002</v>
      </c>
      <c r="C6" s="785">
        <f>SUM(C7:C17)</f>
        <v>255143.55426800001</v>
      </c>
      <c r="D6" s="786">
        <f>(C6-B6)/B6</f>
        <v>1.2799638305755971E-2</v>
      </c>
      <c r="E6" s="787">
        <f>SUM(E7:E17)</f>
        <v>2445270.8303219993</v>
      </c>
      <c r="F6" s="785">
        <f>SUM(F7:F17)</f>
        <v>2755066.4086840004</v>
      </c>
      <c r="G6" s="788">
        <f t="shared" ref="G6:G69" si="0">(F6-E6)/E6</f>
        <v>0.12669172449957475</v>
      </c>
      <c r="H6" s="479">
        <f>SUM(H7:H17)</f>
        <v>1.0000000000000002</v>
      </c>
    </row>
    <row r="7" spans="1:8" x14ac:dyDescent="0.25">
      <c r="A7" s="789" t="s">
        <v>563</v>
      </c>
      <c r="B7" s="481">
        <v>43495.795588000001</v>
      </c>
      <c r="C7" s="481">
        <v>34278.942633999999</v>
      </c>
      <c r="D7" s="790">
        <f t="shared" ref="D7:D70" si="1">(C7-B7)/B7</f>
        <v>-0.21190215811440008</v>
      </c>
      <c r="E7" s="480">
        <v>459109.23681699991</v>
      </c>
      <c r="F7" s="481">
        <v>466463.44388000004</v>
      </c>
      <c r="G7" s="482">
        <f t="shared" si="0"/>
        <v>1.60184254056546E-2</v>
      </c>
      <c r="H7" s="483">
        <f>(F7/$F$6)</f>
        <v>0.16931114343004655</v>
      </c>
    </row>
    <row r="8" spans="1:8" x14ac:dyDescent="0.25">
      <c r="A8" s="789" t="s">
        <v>564</v>
      </c>
      <c r="B8" s="481">
        <v>37521.913318999999</v>
      </c>
      <c r="C8" s="481">
        <v>41529.148632999997</v>
      </c>
      <c r="D8" s="790">
        <f t="shared" si="1"/>
        <v>0.10679720087650357</v>
      </c>
      <c r="E8" s="480">
        <v>467904.59676899994</v>
      </c>
      <c r="F8" s="481">
        <v>435378.42598499998</v>
      </c>
      <c r="G8" s="482">
        <f t="shared" si="0"/>
        <v>-6.9514535673727992E-2</v>
      </c>
      <c r="H8" s="483">
        <f t="shared" ref="H8:H17" si="2">(F8/$F$6)</f>
        <v>0.15802828730831397</v>
      </c>
    </row>
    <row r="9" spans="1:8" x14ac:dyDescent="0.25">
      <c r="A9" s="789" t="s">
        <v>565</v>
      </c>
      <c r="B9" s="481">
        <v>34940.814426999998</v>
      </c>
      <c r="C9" s="481">
        <v>35376.941361999998</v>
      </c>
      <c r="D9" s="790">
        <f t="shared" si="1"/>
        <v>1.2481876629154631E-2</v>
      </c>
      <c r="E9" s="480">
        <v>341898.30700600002</v>
      </c>
      <c r="F9" s="481">
        <v>374149.23844800005</v>
      </c>
      <c r="G9" s="482">
        <f t="shared" si="0"/>
        <v>9.4329017667332454E-2</v>
      </c>
      <c r="H9" s="483">
        <f t="shared" si="2"/>
        <v>0.13580407255109259</v>
      </c>
    </row>
    <row r="10" spans="1:8" x14ac:dyDescent="0.25">
      <c r="A10" s="789" t="s">
        <v>566</v>
      </c>
      <c r="B10" s="481">
        <v>30006.51</v>
      </c>
      <c r="C10" s="481">
        <v>31793.491395000001</v>
      </c>
      <c r="D10" s="790">
        <f t="shared" si="1"/>
        <v>5.9553123472206621E-2</v>
      </c>
      <c r="E10" s="480">
        <v>100666.639117</v>
      </c>
      <c r="F10" s="481">
        <v>319060.93235299998</v>
      </c>
      <c r="G10" s="482">
        <f t="shared" si="0"/>
        <v>2.169480327858873</v>
      </c>
      <c r="H10" s="483">
        <f t="shared" si="2"/>
        <v>0.1158087991444839</v>
      </c>
    </row>
    <row r="11" spans="1:8" x14ac:dyDescent="0.25">
      <c r="A11" s="789" t="s">
        <v>567</v>
      </c>
      <c r="B11" s="481">
        <v>22298.331377999999</v>
      </c>
      <c r="C11" s="481">
        <v>26260.713351999999</v>
      </c>
      <c r="D11" s="790">
        <f t="shared" si="1"/>
        <v>0.17769858680588849</v>
      </c>
      <c r="E11" s="480">
        <v>254838.025123</v>
      </c>
      <c r="F11" s="481">
        <v>302039.03099699999</v>
      </c>
      <c r="G11" s="482">
        <f t="shared" si="0"/>
        <v>0.18521963451575948</v>
      </c>
      <c r="H11" s="483">
        <f t="shared" si="2"/>
        <v>0.10963039948691239</v>
      </c>
    </row>
    <row r="12" spans="1:8" x14ac:dyDescent="0.25">
      <c r="A12" s="789" t="s">
        <v>568</v>
      </c>
      <c r="B12" s="481">
        <v>26791.59</v>
      </c>
      <c r="C12" s="481">
        <v>23181.8</v>
      </c>
      <c r="D12" s="790">
        <f t="shared" si="1"/>
        <v>-0.1347359376580487</v>
      </c>
      <c r="E12" s="480">
        <v>244711.57391999997</v>
      </c>
      <c r="F12" s="481">
        <v>200316.72999999998</v>
      </c>
      <c r="G12" s="482">
        <f t="shared" si="0"/>
        <v>-0.18141701762955173</v>
      </c>
      <c r="H12" s="483">
        <f t="shared" si="2"/>
        <v>7.2708494201301058E-2</v>
      </c>
    </row>
    <row r="13" spans="1:8" x14ac:dyDescent="0.25">
      <c r="A13" s="789" t="s">
        <v>569</v>
      </c>
      <c r="B13" s="481">
        <v>15049.799953</v>
      </c>
      <c r="C13" s="481">
        <v>19446.06308</v>
      </c>
      <c r="D13" s="790">
        <f t="shared" si="1"/>
        <v>0.29211438960845837</v>
      </c>
      <c r="E13" s="480">
        <v>151037.12330599999</v>
      </c>
      <c r="F13" s="481">
        <v>173038.76515799999</v>
      </c>
      <c r="G13" s="482">
        <f t="shared" si="0"/>
        <v>0.14567042439907207</v>
      </c>
      <c r="H13" s="483">
        <f t="shared" si="2"/>
        <v>6.280747520734159E-2</v>
      </c>
    </row>
    <row r="14" spans="1:8" x14ac:dyDescent="0.25">
      <c r="A14" s="789" t="s">
        <v>570</v>
      </c>
      <c r="B14" s="481">
        <v>15470.764981</v>
      </c>
      <c r="C14" s="481">
        <v>12198.104354999999</v>
      </c>
      <c r="D14" s="790">
        <f t="shared" si="1"/>
        <v>-0.21153838417293716</v>
      </c>
      <c r="E14" s="480">
        <v>126035.74630299999</v>
      </c>
      <c r="F14" s="481">
        <v>147234.22370599996</v>
      </c>
      <c r="G14" s="482">
        <f t="shared" si="0"/>
        <v>0.16819416732803039</v>
      </c>
      <c r="H14" s="483">
        <f t="shared" si="2"/>
        <v>5.3441261249426157E-2</v>
      </c>
    </row>
    <row r="15" spans="1:8" x14ac:dyDescent="0.25">
      <c r="A15" s="789" t="s">
        <v>571</v>
      </c>
      <c r="B15" s="481">
        <v>8280.2494060000008</v>
      </c>
      <c r="C15" s="481">
        <v>11622.580859</v>
      </c>
      <c r="D15" s="790">
        <f t="shared" si="1"/>
        <v>0.40365106038691206</v>
      </c>
      <c r="E15" s="480">
        <v>89395.057313000012</v>
      </c>
      <c r="F15" s="481">
        <v>100486.630399</v>
      </c>
      <c r="G15" s="482">
        <f t="shared" si="0"/>
        <v>0.12407367274417565</v>
      </c>
      <c r="H15" s="483">
        <f t="shared" si="2"/>
        <v>3.6473396823490357E-2</v>
      </c>
    </row>
    <row r="16" spans="1:8" x14ac:dyDescent="0.25">
      <c r="A16" s="789" t="s">
        <v>572</v>
      </c>
      <c r="B16" s="481">
        <v>5728.8769359999997</v>
      </c>
      <c r="C16" s="481">
        <v>5800.834218</v>
      </c>
      <c r="D16" s="790">
        <f t="shared" si="1"/>
        <v>1.2560451691294685E-2</v>
      </c>
      <c r="E16" s="480">
        <v>49714.940639</v>
      </c>
      <c r="F16" s="481">
        <v>58066.270982999995</v>
      </c>
      <c r="G16" s="482">
        <f t="shared" si="0"/>
        <v>0.16798431692078913</v>
      </c>
      <c r="H16" s="483">
        <f t="shared" si="2"/>
        <v>2.1076178345456376E-2</v>
      </c>
    </row>
    <row r="17" spans="1:8" x14ac:dyDescent="0.25">
      <c r="A17" s="699" t="s">
        <v>856</v>
      </c>
      <c r="B17" s="791">
        <v>12334.435159000044</v>
      </c>
      <c r="C17" s="481">
        <v>13654.93438000005</v>
      </c>
      <c r="D17" s="790">
        <f t="shared" si="1"/>
        <v>0.10705794014705888</v>
      </c>
      <c r="E17" s="792">
        <v>159959.5840090001</v>
      </c>
      <c r="F17" s="481">
        <v>178832.71677500056</v>
      </c>
      <c r="G17" s="482">
        <f t="shared" si="0"/>
        <v>0.11798688326757943</v>
      </c>
      <c r="H17" s="483">
        <f t="shared" si="2"/>
        <v>6.4910492252135132E-2</v>
      </c>
    </row>
    <row r="18" spans="1:8" x14ac:dyDescent="0.25">
      <c r="A18" s="784" t="s">
        <v>727</v>
      </c>
      <c r="B18" s="785">
        <f>SUM(B19:B29)</f>
        <v>8512472.6236459948</v>
      </c>
      <c r="C18" s="785">
        <f>SUM(C19:C29)</f>
        <v>9315084.3275469989</v>
      </c>
      <c r="D18" s="786">
        <f t="shared" si="1"/>
        <v>9.4286553318421812E-2</v>
      </c>
      <c r="E18" s="787">
        <f>SUM(E19:E29)</f>
        <v>96965977.163894057</v>
      </c>
      <c r="F18" s="785">
        <f>SUM(F19:F29)</f>
        <v>99725996.340683579</v>
      </c>
      <c r="G18" s="788">
        <f t="shared" si="0"/>
        <v>2.8463789645769011E-2</v>
      </c>
      <c r="H18" s="479">
        <f>SUM(H19:H29)</f>
        <v>1</v>
      </c>
    </row>
    <row r="19" spans="1:8" x14ac:dyDescent="0.25">
      <c r="A19" s="798" t="s">
        <v>573</v>
      </c>
      <c r="B19" s="481">
        <v>666065.26949999994</v>
      </c>
      <c r="C19" s="481">
        <v>463667.86590000003</v>
      </c>
      <c r="D19" s="790">
        <f t="shared" si="1"/>
        <v>-0.30387022543891989</v>
      </c>
      <c r="E19" s="480">
        <v>7579155.0917999987</v>
      </c>
      <c r="F19" s="481">
        <v>8574664.9194999989</v>
      </c>
      <c r="G19" s="482">
        <f t="shared" si="0"/>
        <v>0.13134839116527081</v>
      </c>
      <c r="H19" s="483">
        <f>(F19/$F$18)</f>
        <v>8.5982243689070398E-2</v>
      </c>
    </row>
    <row r="20" spans="1:8" x14ac:dyDescent="0.25">
      <c r="A20" s="798" t="s">
        <v>574</v>
      </c>
      <c r="B20" s="481">
        <v>803841.50650000002</v>
      </c>
      <c r="C20" s="481">
        <v>834053.67449999996</v>
      </c>
      <c r="D20" s="790">
        <f t="shared" si="1"/>
        <v>3.7584732507215897E-2</v>
      </c>
      <c r="E20" s="480">
        <v>9428665.9094299991</v>
      </c>
      <c r="F20" s="481">
        <v>8382963.8838400003</v>
      </c>
      <c r="G20" s="482">
        <f t="shared" si="0"/>
        <v>-0.11090667923063738</v>
      </c>
      <c r="H20" s="483">
        <f t="shared" ref="H20:H29" si="3">(F20/$F$18)</f>
        <v>8.4059966221868065E-2</v>
      </c>
    </row>
    <row r="21" spans="1:8" x14ac:dyDescent="0.25">
      <c r="A21" s="798" t="s">
        <v>575</v>
      </c>
      <c r="B21" s="481">
        <v>502624.72661999997</v>
      </c>
      <c r="C21" s="481">
        <v>594636.65804000001</v>
      </c>
      <c r="D21" s="790">
        <f t="shared" si="1"/>
        <v>0.18306288279677879</v>
      </c>
      <c r="E21" s="480">
        <v>5834072.9889779994</v>
      </c>
      <c r="F21" s="481">
        <v>6317385.4339200007</v>
      </c>
      <c r="G21" s="482">
        <f t="shared" si="0"/>
        <v>8.2843057646878521E-2</v>
      </c>
      <c r="H21" s="483">
        <f t="shared" si="3"/>
        <v>6.3347428611678858E-2</v>
      </c>
    </row>
    <row r="22" spans="1:8" x14ac:dyDescent="0.25">
      <c r="A22" s="798" t="s">
        <v>576</v>
      </c>
      <c r="B22" s="481">
        <v>632476.89</v>
      </c>
      <c r="C22" s="481">
        <v>638632.728</v>
      </c>
      <c r="D22" s="790">
        <f t="shared" si="1"/>
        <v>9.7329058141555E-3</v>
      </c>
      <c r="E22" s="480">
        <v>6464578.9500000002</v>
      </c>
      <c r="F22" s="481">
        <v>6111936.9449999994</v>
      </c>
      <c r="G22" s="482">
        <f t="shared" si="0"/>
        <v>-5.4549879849483597E-2</v>
      </c>
      <c r="H22" s="483">
        <f t="shared" si="3"/>
        <v>6.1287298891659334E-2</v>
      </c>
    </row>
    <row r="23" spans="1:8" x14ac:dyDescent="0.25">
      <c r="A23" s="798" t="s">
        <v>728</v>
      </c>
      <c r="B23" s="481">
        <v>27920.30904</v>
      </c>
      <c r="C23" s="481">
        <v>823130.34643599996</v>
      </c>
      <c r="D23" s="790" t="s">
        <v>391</v>
      </c>
      <c r="E23" s="480">
        <v>3239111.4545530002</v>
      </c>
      <c r="F23" s="481">
        <v>5463300.2013130002</v>
      </c>
      <c r="G23" s="482">
        <f t="shared" si="0"/>
        <v>0.68666632129425742</v>
      </c>
      <c r="H23" s="483">
        <f t="shared" si="3"/>
        <v>5.4783109738500826E-2</v>
      </c>
    </row>
    <row r="24" spans="1:8" x14ac:dyDescent="0.25">
      <c r="A24" s="798" t="s">
        <v>578</v>
      </c>
      <c r="B24" s="481">
        <v>453658.93927000003</v>
      </c>
      <c r="C24" s="481">
        <v>445561.38</v>
      </c>
      <c r="D24" s="790">
        <f t="shared" si="1"/>
        <v>-1.7849442762067291E-2</v>
      </c>
      <c r="E24" s="480">
        <v>5157764.6570700007</v>
      </c>
      <c r="F24" s="481">
        <v>4488955.6417770004</v>
      </c>
      <c r="G24" s="482">
        <f t="shared" si="0"/>
        <v>-0.12967032421229824</v>
      </c>
      <c r="H24" s="483">
        <f t="shared" si="3"/>
        <v>4.5012893392830558E-2</v>
      </c>
    </row>
    <row r="25" spans="1:8" x14ac:dyDescent="0.25">
      <c r="A25" s="798" t="s">
        <v>577</v>
      </c>
      <c r="B25" s="481">
        <v>549902.28596400004</v>
      </c>
      <c r="C25" s="481">
        <v>389128.40152399999</v>
      </c>
      <c r="D25" s="790">
        <f t="shared" si="1"/>
        <v>-0.29236809619395782</v>
      </c>
      <c r="E25" s="480">
        <v>4754736.6900929995</v>
      </c>
      <c r="F25" s="481">
        <v>4443887.768592</v>
      </c>
      <c r="G25" s="482">
        <f t="shared" si="0"/>
        <v>-6.5376684717091973E-2</v>
      </c>
      <c r="H25" s="483">
        <f t="shared" si="3"/>
        <v>4.4560976391860824E-2</v>
      </c>
    </row>
    <row r="26" spans="1:8" x14ac:dyDescent="0.25">
      <c r="A26" s="798" t="s">
        <v>579</v>
      </c>
      <c r="B26" s="481">
        <v>400392.47</v>
      </c>
      <c r="C26" s="481">
        <v>270148.43239999999</v>
      </c>
      <c r="D26" s="790">
        <f t="shared" si="1"/>
        <v>-0.32529092667501963</v>
      </c>
      <c r="E26" s="480">
        <v>4185551.5950999996</v>
      </c>
      <c r="F26" s="481">
        <v>3955381.5134999999</v>
      </c>
      <c r="G26" s="482">
        <f t="shared" si="0"/>
        <v>-5.4991576706271743E-2</v>
      </c>
      <c r="H26" s="483">
        <f t="shared" si="3"/>
        <v>3.9662491813946286E-2</v>
      </c>
    </row>
    <row r="27" spans="1:8" x14ac:dyDescent="0.25">
      <c r="A27" s="798" t="s">
        <v>729</v>
      </c>
      <c r="B27" s="481">
        <v>304011.27508799999</v>
      </c>
      <c r="C27" s="481">
        <v>351110.55087400001</v>
      </c>
      <c r="D27" s="790">
        <f t="shared" si="1"/>
        <v>0.15492608217365136</v>
      </c>
      <c r="E27" s="480">
        <v>3357709.606017</v>
      </c>
      <c r="F27" s="481">
        <v>3951678.9400909995</v>
      </c>
      <c r="G27" s="482">
        <f t="shared" si="0"/>
        <v>0.17689717211089642</v>
      </c>
      <c r="H27" s="483">
        <f t="shared" si="3"/>
        <v>3.9625364349244387E-2</v>
      </c>
    </row>
    <row r="28" spans="1:8" x14ac:dyDescent="0.25">
      <c r="A28" s="798" t="s">
        <v>580</v>
      </c>
      <c r="B28" s="481">
        <v>428792.70987000002</v>
      </c>
      <c r="C28" s="481">
        <v>394057.11525399995</v>
      </c>
      <c r="D28" s="790">
        <f t="shared" si="1"/>
        <v>-8.1007894529109642E-2</v>
      </c>
      <c r="E28" s="480">
        <v>4128408.644905</v>
      </c>
      <c r="F28" s="481">
        <v>3890159.8781599994</v>
      </c>
      <c r="G28" s="482">
        <f t="shared" si="0"/>
        <v>-5.7709589151023352E-2</v>
      </c>
      <c r="H28" s="483">
        <f t="shared" si="3"/>
        <v>3.9008483453706992E-2</v>
      </c>
    </row>
    <row r="29" spans="1:8" x14ac:dyDescent="0.25">
      <c r="A29" s="699" t="s">
        <v>857</v>
      </c>
      <c r="B29" s="793">
        <v>3742786.2417939939</v>
      </c>
      <c r="C29" s="794">
        <v>4110957.1746189985</v>
      </c>
      <c r="D29" s="795">
        <f t="shared" si="1"/>
        <v>9.8368143153303042E-2</v>
      </c>
      <c r="E29" s="796">
        <v>42836221.575948052</v>
      </c>
      <c r="F29" s="794">
        <v>44145681.214990586</v>
      </c>
      <c r="G29" s="797">
        <f t="shared" si="0"/>
        <v>3.0568980896713296E-2</v>
      </c>
      <c r="H29" s="483">
        <f t="shared" si="3"/>
        <v>0.44266974344563353</v>
      </c>
    </row>
    <row r="30" spans="1:8" x14ac:dyDescent="0.25">
      <c r="A30" s="784" t="s">
        <v>730</v>
      </c>
      <c r="B30" s="785">
        <f>SUM(B31:B41)</f>
        <v>122917.35705300001</v>
      </c>
      <c r="C30" s="785">
        <f>SUM(C31:C41)</f>
        <v>148851.43049300002</v>
      </c>
      <c r="D30" s="786">
        <f t="shared" si="1"/>
        <v>0.21098788699807178</v>
      </c>
      <c r="E30" s="787">
        <f>SUM(E31:E41)</f>
        <v>1369649.111792</v>
      </c>
      <c r="F30" s="785">
        <f>SUM(F31:F41)</f>
        <v>1468420.8668</v>
      </c>
      <c r="G30" s="788">
        <f t="shared" si="0"/>
        <v>7.2114641741175961E-2</v>
      </c>
      <c r="H30" s="479">
        <f>SUM(H31:H41)</f>
        <v>1</v>
      </c>
    </row>
    <row r="31" spans="1:8" x14ac:dyDescent="0.25">
      <c r="A31" s="798" t="s">
        <v>564</v>
      </c>
      <c r="B31" s="794">
        <v>43487.116577000001</v>
      </c>
      <c r="C31" s="794">
        <v>55368.814981000003</v>
      </c>
      <c r="D31" s="795">
        <f t="shared" si="1"/>
        <v>0.273223412800014</v>
      </c>
      <c r="E31" s="799">
        <v>499969.10950299993</v>
      </c>
      <c r="F31" s="794">
        <v>527979.41925200005</v>
      </c>
      <c r="G31" s="797">
        <f t="shared" si="0"/>
        <v>5.6024080721395163E-2</v>
      </c>
      <c r="H31" s="800">
        <f t="shared" ref="H31:H41" si="4">(F31/$F$30)</f>
        <v>0.35955592241247497</v>
      </c>
    </row>
    <row r="32" spans="1:8" x14ac:dyDescent="0.25">
      <c r="A32" s="798" t="s">
        <v>581</v>
      </c>
      <c r="B32" s="794">
        <v>14171.419807</v>
      </c>
      <c r="C32" s="794">
        <v>16146.343682999999</v>
      </c>
      <c r="D32" s="795">
        <f t="shared" si="1"/>
        <v>0.13935963388964609</v>
      </c>
      <c r="E32" s="799">
        <v>151215.52955400001</v>
      </c>
      <c r="F32" s="794">
        <v>171117.44358299999</v>
      </c>
      <c r="G32" s="797">
        <f t="shared" si="0"/>
        <v>0.13161289774733673</v>
      </c>
      <c r="H32" s="800">
        <f t="shared" si="4"/>
        <v>0.11653160715149814</v>
      </c>
    </row>
    <row r="33" spans="1:8" x14ac:dyDescent="0.25">
      <c r="A33" s="798" t="s">
        <v>582</v>
      </c>
      <c r="B33" s="794">
        <v>5354.9433339999996</v>
      </c>
      <c r="C33" s="794">
        <v>8851.4804000000004</v>
      </c>
      <c r="D33" s="795">
        <f t="shared" si="1"/>
        <v>0.65295500772146942</v>
      </c>
      <c r="E33" s="799">
        <v>90131.665038000006</v>
      </c>
      <c r="F33" s="794">
        <v>84710.034411999994</v>
      </c>
      <c r="G33" s="797">
        <f t="shared" si="0"/>
        <v>-6.015234073079892E-2</v>
      </c>
      <c r="H33" s="800">
        <f t="shared" si="4"/>
        <v>5.7687844355277448E-2</v>
      </c>
    </row>
    <row r="34" spans="1:8" x14ac:dyDescent="0.25">
      <c r="A34" s="798" t="s">
        <v>583</v>
      </c>
      <c r="B34" s="794">
        <v>4407.7553170000001</v>
      </c>
      <c r="C34" s="794">
        <v>5561.9880439999997</v>
      </c>
      <c r="D34" s="795">
        <f t="shared" si="1"/>
        <v>0.26186406549118335</v>
      </c>
      <c r="E34" s="799">
        <v>54900.224551000007</v>
      </c>
      <c r="F34" s="794">
        <v>59345.765145999991</v>
      </c>
      <c r="G34" s="797">
        <f t="shared" si="0"/>
        <v>8.0974907322469383E-2</v>
      </c>
      <c r="H34" s="800">
        <f t="shared" si="4"/>
        <v>4.0414683887819561E-2</v>
      </c>
    </row>
    <row r="35" spans="1:8" x14ac:dyDescent="0.25">
      <c r="A35" s="798" t="s">
        <v>584</v>
      </c>
      <c r="B35" s="794">
        <v>5904.1613739999993</v>
      </c>
      <c r="C35" s="794">
        <v>5480.0290660000001</v>
      </c>
      <c r="D35" s="795">
        <f t="shared" si="1"/>
        <v>-7.1836164551284054E-2</v>
      </c>
      <c r="E35" s="799">
        <v>54922.892002000008</v>
      </c>
      <c r="F35" s="794">
        <v>58408.916542000014</v>
      </c>
      <c r="G35" s="797">
        <f t="shared" si="0"/>
        <v>6.347124874402213E-2</v>
      </c>
      <c r="H35" s="800">
        <f t="shared" si="4"/>
        <v>3.9776686549875456E-2</v>
      </c>
    </row>
    <row r="36" spans="1:8" x14ac:dyDescent="0.25">
      <c r="A36" s="798" t="s">
        <v>585</v>
      </c>
      <c r="B36" s="794">
        <v>0</v>
      </c>
      <c r="C36" s="794">
        <v>4627.7435439999999</v>
      </c>
      <c r="D36" s="795" t="s">
        <v>391</v>
      </c>
      <c r="E36" s="799">
        <v>26814.446397</v>
      </c>
      <c r="F36" s="794">
        <v>57297.028550000003</v>
      </c>
      <c r="G36" s="797">
        <f t="shared" si="0"/>
        <v>1.136796997472616</v>
      </c>
      <c r="H36" s="800">
        <f t="shared" si="4"/>
        <v>3.9019486746236696E-2</v>
      </c>
    </row>
    <row r="37" spans="1:8" x14ac:dyDescent="0.25">
      <c r="A37" s="798" t="s">
        <v>568</v>
      </c>
      <c r="B37" s="794">
        <v>5269.0127000000002</v>
      </c>
      <c r="C37" s="794">
        <v>12402.263000000001</v>
      </c>
      <c r="D37" s="795">
        <f t="shared" si="1"/>
        <v>1.353811559421749</v>
      </c>
      <c r="E37" s="799">
        <v>44377.938770999994</v>
      </c>
      <c r="F37" s="794">
        <v>56734.253600000004</v>
      </c>
      <c r="G37" s="797">
        <f t="shared" si="0"/>
        <v>0.27843372565727614</v>
      </c>
      <c r="H37" s="800">
        <f t="shared" si="4"/>
        <v>3.8636234939670909E-2</v>
      </c>
    </row>
    <row r="38" spans="1:8" x14ac:dyDescent="0.25">
      <c r="A38" s="798" t="s">
        <v>586</v>
      </c>
      <c r="B38" s="794">
        <v>6026.0248430000001</v>
      </c>
      <c r="C38" s="794">
        <v>5734.693064</v>
      </c>
      <c r="D38" s="795">
        <f t="shared" si="1"/>
        <v>-4.8345598730549423E-2</v>
      </c>
      <c r="E38" s="799">
        <v>55152.589767000005</v>
      </c>
      <c r="F38" s="794">
        <v>55367.258592999999</v>
      </c>
      <c r="G38" s="797">
        <f t="shared" si="0"/>
        <v>3.8922710049862181E-3</v>
      </c>
      <c r="H38" s="800">
        <f t="shared" si="4"/>
        <v>3.7705306322469379E-2</v>
      </c>
    </row>
    <row r="39" spans="1:8" x14ac:dyDescent="0.25">
      <c r="A39" s="798" t="s">
        <v>588</v>
      </c>
      <c r="B39" s="794">
        <v>3738.0037510000002</v>
      </c>
      <c r="C39" s="794">
        <v>3659.9082309999999</v>
      </c>
      <c r="D39" s="795">
        <f t="shared" si="1"/>
        <v>-2.0892306482867492E-2</v>
      </c>
      <c r="E39" s="799">
        <v>37207.694128000003</v>
      </c>
      <c r="F39" s="794">
        <v>40063.434130000001</v>
      </c>
      <c r="G39" s="797">
        <f t="shared" si="0"/>
        <v>7.6751329770015531E-2</v>
      </c>
      <c r="H39" s="800">
        <f t="shared" si="4"/>
        <v>2.7283345691829285E-2</v>
      </c>
    </row>
    <row r="40" spans="1:8" x14ac:dyDescent="0.25">
      <c r="A40" s="798" t="s">
        <v>612</v>
      </c>
      <c r="B40" s="794">
        <v>3430.5570090000001</v>
      </c>
      <c r="C40" s="794">
        <v>3373.6436399999998</v>
      </c>
      <c r="D40" s="795">
        <f t="shared" si="1"/>
        <v>-1.6590124825411501E-2</v>
      </c>
      <c r="E40" s="799">
        <v>16417.317826999999</v>
      </c>
      <c r="F40" s="794">
        <v>39577.190063000002</v>
      </c>
      <c r="G40" s="797">
        <f t="shared" si="0"/>
        <v>1.4106976839975143</v>
      </c>
      <c r="H40" s="800">
        <f t="shared" si="4"/>
        <v>2.6952211697486347E-2</v>
      </c>
    </row>
    <row r="41" spans="1:8" x14ac:dyDescent="0.25">
      <c r="A41" s="699" t="s">
        <v>858</v>
      </c>
      <c r="B41" s="793">
        <v>31128.362341</v>
      </c>
      <c r="C41" s="794">
        <v>27644.52284000002</v>
      </c>
      <c r="D41" s="795">
        <f t="shared" si="1"/>
        <v>-0.11191849615587782</v>
      </c>
      <c r="E41" s="796">
        <v>338539.70425399998</v>
      </c>
      <c r="F41" s="794">
        <v>317820.12292900006</v>
      </c>
      <c r="G41" s="482">
        <f t="shared" si="0"/>
        <v>-6.1202810378349022E-2</v>
      </c>
      <c r="H41" s="483">
        <f t="shared" si="4"/>
        <v>0.2164366702453619</v>
      </c>
    </row>
    <row r="42" spans="1:8" x14ac:dyDescent="0.25">
      <c r="A42" s="784" t="s">
        <v>731</v>
      </c>
      <c r="B42" s="785">
        <f>SUM(B43:B53)</f>
        <v>278608.25961300003</v>
      </c>
      <c r="C42" s="785">
        <f>SUM(C43:C53)</f>
        <v>296799.52907099994</v>
      </c>
      <c r="D42" s="786">
        <f t="shared" si="1"/>
        <v>6.52933602301254E-2</v>
      </c>
      <c r="E42" s="787">
        <f>SUM(E43:E53)</f>
        <v>3084038.7076500012</v>
      </c>
      <c r="F42" s="785">
        <f>SUM(F43:F53)</f>
        <v>3043044.0826857835</v>
      </c>
      <c r="G42" s="788">
        <f t="shared" si="0"/>
        <v>-1.3292513113577308E-2</v>
      </c>
      <c r="H42" s="479">
        <f>SUM(H43:H53)</f>
        <v>1</v>
      </c>
    </row>
    <row r="43" spans="1:8" x14ac:dyDescent="0.25">
      <c r="A43" s="789" t="s">
        <v>564</v>
      </c>
      <c r="B43" s="481">
        <v>34355.830905000003</v>
      </c>
      <c r="C43" s="481">
        <v>38836.212482000003</v>
      </c>
      <c r="D43" s="790">
        <f t="shared" si="1"/>
        <v>0.13041109642753376</v>
      </c>
      <c r="E43" s="480">
        <v>504364.24554699997</v>
      </c>
      <c r="F43" s="481">
        <v>391230.21499799995</v>
      </c>
      <c r="G43" s="482">
        <f t="shared" si="0"/>
        <v>-0.22431017176148629</v>
      </c>
      <c r="H43" s="483">
        <f t="shared" ref="H43:H53" si="5">(F43/$F$42)</f>
        <v>0.12856541159689711</v>
      </c>
    </row>
    <row r="44" spans="1:8" x14ac:dyDescent="0.25">
      <c r="A44" s="789" t="s">
        <v>581</v>
      </c>
      <c r="B44" s="481">
        <v>19360.977825000002</v>
      </c>
      <c r="C44" s="481">
        <v>23384.555257</v>
      </c>
      <c r="D44" s="790">
        <f t="shared" si="1"/>
        <v>0.20781891639814415</v>
      </c>
      <c r="E44" s="480">
        <v>207030.10857300003</v>
      </c>
      <c r="F44" s="481">
        <v>244266.99280400001</v>
      </c>
      <c r="G44" s="482">
        <f t="shared" si="0"/>
        <v>0.17986216829843391</v>
      </c>
      <c r="H44" s="483">
        <f t="shared" si="5"/>
        <v>8.0270606066413119E-2</v>
      </c>
    </row>
    <row r="45" spans="1:8" x14ac:dyDescent="0.25">
      <c r="A45" s="789" t="s">
        <v>568</v>
      </c>
      <c r="B45" s="481">
        <v>18626.966555999999</v>
      </c>
      <c r="C45" s="481">
        <v>35310.862334999998</v>
      </c>
      <c r="D45" s="790">
        <f t="shared" si="1"/>
        <v>0.89568506653198932</v>
      </c>
      <c r="E45" s="480">
        <v>203534.32539200003</v>
      </c>
      <c r="F45" s="481">
        <v>222351.93607400003</v>
      </c>
      <c r="G45" s="482">
        <f t="shared" si="0"/>
        <v>9.2454236629413419E-2</v>
      </c>
      <c r="H45" s="483">
        <f t="shared" si="5"/>
        <v>7.3068917186948121E-2</v>
      </c>
    </row>
    <row r="46" spans="1:8" x14ac:dyDescent="0.25">
      <c r="A46" s="789" t="s">
        <v>578</v>
      </c>
      <c r="B46" s="481">
        <v>15950.966323999999</v>
      </c>
      <c r="C46" s="481">
        <v>15280.472245999999</v>
      </c>
      <c r="D46" s="790">
        <f t="shared" si="1"/>
        <v>-4.203469961510526E-2</v>
      </c>
      <c r="E46" s="480">
        <v>241259.93260800003</v>
      </c>
      <c r="F46" s="481">
        <v>222108.81577299998</v>
      </c>
      <c r="G46" s="482">
        <f t="shared" si="0"/>
        <v>-7.9379599538050322E-2</v>
      </c>
      <c r="H46" s="483">
        <f t="shared" si="5"/>
        <v>7.2989023404803011E-2</v>
      </c>
    </row>
    <row r="47" spans="1:8" x14ac:dyDescent="0.25">
      <c r="A47" s="789" t="s">
        <v>565</v>
      </c>
      <c r="B47" s="481">
        <v>14022.742786999999</v>
      </c>
      <c r="C47" s="481">
        <v>14632.915026000001</v>
      </c>
      <c r="D47" s="790">
        <f t="shared" si="1"/>
        <v>4.3513045077434566E-2</v>
      </c>
      <c r="E47" s="480">
        <v>140992.70005800002</v>
      </c>
      <c r="F47" s="481">
        <v>155807.56229900001</v>
      </c>
      <c r="G47" s="482">
        <f t="shared" si="0"/>
        <v>0.10507538500153285</v>
      </c>
      <c r="H47" s="483">
        <f t="shared" si="5"/>
        <v>5.1201217618078221E-2</v>
      </c>
    </row>
    <row r="48" spans="1:8" x14ac:dyDescent="0.25">
      <c r="A48" s="789" t="s">
        <v>583</v>
      </c>
      <c r="B48" s="481">
        <v>11286.762918</v>
      </c>
      <c r="C48" s="481">
        <v>11306.141078000001</v>
      </c>
      <c r="D48" s="790">
        <f t="shared" si="1"/>
        <v>1.7168926237562888E-3</v>
      </c>
      <c r="E48" s="480">
        <v>130500.80911599999</v>
      </c>
      <c r="F48" s="481">
        <v>132821.59786500002</v>
      </c>
      <c r="G48" s="482">
        <f t="shared" si="0"/>
        <v>1.7783711570225732E-2</v>
      </c>
      <c r="H48" s="483">
        <f t="shared" si="5"/>
        <v>4.3647608860063566E-2</v>
      </c>
    </row>
    <row r="49" spans="1:11" x14ac:dyDescent="0.25">
      <c r="A49" s="789" t="s">
        <v>570</v>
      </c>
      <c r="B49" s="481">
        <v>13930.395748000001</v>
      </c>
      <c r="C49" s="481">
        <v>8352.9696280000007</v>
      </c>
      <c r="D49" s="790">
        <f t="shared" si="1"/>
        <v>-0.40037815298971358</v>
      </c>
      <c r="E49" s="480">
        <v>99051.943278999985</v>
      </c>
      <c r="F49" s="481">
        <v>114024.840473</v>
      </c>
      <c r="G49" s="482">
        <f t="shared" si="0"/>
        <v>0.15116207414352087</v>
      </c>
      <c r="H49" s="483">
        <f t="shared" si="5"/>
        <v>3.7470650235326843E-2</v>
      </c>
    </row>
    <row r="50" spans="1:11" x14ac:dyDescent="0.25">
      <c r="A50" s="789" t="s">
        <v>588</v>
      </c>
      <c r="B50" s="481">
        <v>16495.883191000001</v>
      </c>
      <c r="C50" s="481">
        <v>16110.077509999999</v>
      </c>
      <c r="D50" s="790">
        <f t="shared" si="1"/>
        <v>-2.3387997873947942E-2</v>
      </c>
      <c r="E50" s="480">
        <v>109957.710359</v>
      </c>
      <c r="F50" s="481">
        <v>110568.53460599999</v>
      </c>
      <c r="G50" s="482">
        <f t="shared" si="0"/>
        <v>5.5550833589177815E-3</v>
      </c>
      <c r="H50" s="483">
        <f t="shared" si="5"/>
        <v>3.6334844846681438E-2</v>
      </c>
    </row>
    <row r="51" spans="1:11" x14ac:dyDescent="0.25">
      <c r="A51" s="789" t="s">
        <v>580</v>
      </c>
      <c r="B51" s="481">
        <v>14123.032883</v>
      </c>
      <c r="C51" s="481">
        <v>12008.49886</v>
      </c>
      <c r="D51" s="790">
        <f t="shared" si="1"/>
        <v>-0.14972237482681786</v>
      </c>
      <c r="E51" s="480">
        <v>142634.14047699998</v>
      </c>
      <c r="F51" s="481">
        <v>106355.04710300002</v>
      </c>
      <c r="G51" s="482">
        <f t="shared" si="0"/>
        <v>-0.25435069929733989</v>
      </c>
      <c r="H51" s="483">
        <f t="shared" si="5"/>
        <v>3.4950215709373261E-2</v>
      </c>
    </row>
    <row r="52" spans="1:11" x14ac:dyDescent="0.25">
      <c r="A52" s="789" t="s">
        <v>582</v>
      </c>
      <c r="B52" s="481">
        <v>6427.0960619999996</v>
      </c>
      <c r="C52" s="481">
        <v>6438.3388370000002</v>
      </c>
      <c r="D52" s="790">
        <f t="shared" si="1"/>
        <v>1.7492775728797907E-3</v>
      </c>
      <c r="E52" s="480">
        <v>123628.816379</v>
      </c>
      <c r="F52" s="481">
        <v>104350.04593300002</v>
      </c>
      <c r="G52" s="482">
        <f t="shared" si="0"/>
        <v>-0.1559407507946888</v>
      </c>
      <c r="H52" s="483">
        <f t="shared" si="5"/>
        <v>3.4291335615782771E-2</v>
      </c>
    </row>
    <row r="53" spans="1:11" x14ac:dyDescent="0.25">
      <c r="A53" s="699" t="s">
        <v>859</v>
      </c>
      <c r="B53" s="793">
        <v>114027.60441400006</v>
      </c>
      <c r="C53" s="794">
        <v>115138.48581199994</v>
      </c>
      <c r="D53" s="795">
        <f t="shared" si="1"/>
        <v>9.7422146480128074E-3</v>
      </c>
      <c r="E53" s="796">
        <v>1181083.9758620011</v>
      </c>
      <c r="F53" s="794">
        <v>1239158.4947577831</v>
      </c>
      <c r="G53" s="482">
        <f t="shared" si="0"/>
        <v>4.9170524774410744E-2</v>
      </c>
      <c r="H53" s="483">
        <f t="shared" si="5"/>
        <v>0.4072101688596324</v>
      </c>
    </row>
    <row r="54" spans="1:11" x14ac:dyDescent="0.25">
      <c r="A54" s="784" t="s">
        <v>732</v>
      </c>
      <c r="B54" s="785">
        <f>SUM(B55:B65)</f>
        <v>22997.871185</v>
      </c>
      <c r="C54" s="785">
        <f>SUM(C55:C65)</f>
        <v>25556.623570000003</v>
      </c>
      <c r="D54" s="786">
        <f t="shared" si="1"/>
        <v>0.11126040164399692</v>
      </c>
      <c r="E54" s="787">
        <f>SUM(E55:E65)</f>
        <v>255442.99716300002</v>
      </c>
      <c r="F54" s="785">
        <f>SUM(F55:F65)</f>
        <v>273014.57352400006</v>
      </c>
      <c r="G54" s="788">
        <f t="shared" si="0"/>
        <v>6.8788639955502454E-2</v>
      </c>
      <c r="H54" s="479">
        <f>SUM(H55:H65)</f>
        <v>1</v>
      </c>
    </row>
    <row r="55" spans="1:11" x14ac:dyDescent="0.25">
      <c r="A55" s="789" t="s">
        <v>581</v>
      </c>
      <c r="B55" s="481">
        <v>2557.9692409999998</v>
      </c>
      <c r="C55" s="481">
        <v>3139.8345719999998</v>
      </c>
      <c r="D55" s="790">
        <f t="shared" si="1"/>
        <v>0.22747159022620944</v>
      </c>
      <c r="E55" s="480">
        <v>24757.991803000001</v>
      </c>
      <c r="F55" s="481">
        <v>30632.737974</v>
      </c>
      <c r="G55" s="482">
        <f t="shared" si="0"/>
        <v>0.23728686146055425</v>
      </c>
      <c r="H55" s="483">
        <f t="shared" ref="H55:H65" si="6">(F55/$F$54)</f>
        <v>0.11220184175006008</v>
      </c>
      <c r="J55" s="322"/>
      <c r="K55" s="322"/>
    </row>
    <row r="56" spans="1:11" x14ac:dyDescent="0.25">
      <c r="A56" s="789" t="s">
        <v>583</v>
      </c>
      <c r="B56" s="481">
        <v>2052.171621</v>
      </c>
      <c r="C56" s="481">
        <v>2536.5317839999998</v>
      </c>
      <c r="D56" s="790">
        <f t="shared" si="1"/>
        <v>0.23602322439483722</v>
      </c>
      <c r="E56" s="480">
        <v>24941.774600999997</v>
      </c>
      <c r="F56" s="481">
        <v>27000.023099999999</v>
      </c>
      <c r="G56" s="482">
        <f t="shared" si="0"/>
        <v>8.2522135330237459E-2</v>
      </c>
      <c r="H56" s="483">
        <f t="shared" si="6"/>
        <v>9.8895904169110191E-2</v>
      </c>
    </row>
    <row r="57" spans="1:11" x14ac:dyDescent="0.25">
      <c r="A57" s="789" t="s">
        <v>584</v>
      </c>
      <c r="B57" s="481">
        <v>2455.628252</v>
      </c>
      <c r="C57" s="481">
        <v>1417.783154</v>
      </c>
      <c r="D57" s="790">
        <f t="shared" si="1"/>
        <v>-0.42263933767447143</v>
      </c>
      <c r="E57" s="480">
        <v>24117.390964000002</v>
      </c>
      <c r="F57" s="481">
        <v>25913.316342000002</v>
      </c>
      <c r="G57" s="482">
        <f t="shared" si="0"/>
        <v>7.4465989322011469E-2</v>
      </c>
      <c r="H57" s="483">
        <f t="shared" si="6"/>
        <v>9.491550581904018E-2</v>
      </c>
    </row>
    <row r="58" spans="1:11" x14ac:dyDescent="0.25">
      <c r="A58" s="789" t="s">
        <v>590</v>
      </c>
      <c r="B58" s="481">
        <v>1465.412407</v>
      </c>
      <c r="C58" s="481">
        <v>1595.6203350000001</v>
      </c>
      <c r="D58" s="790">
        <f t="shared" si="1"/>
        <v>8.8854118730004747E-2</v>
      </c>
      <c r="E58" s="480">
        <v>15917.684532000001</v>
      </c>
      <c r="F58" s="481">
        <v>18760.113928000002</v>
      </c>
      <c r="G58" s="482">
        <f t="shared" si="0"/>
        <v>0.17857053205733184</v>
      </c>
      <c r="H58" s="483">
        <f t="shared" si="6"/>
        <v>6.8714697848724346E-2</v>
      </c>
    </row>
    <row r="59" spans="1:11" x14ac:dyDescent="0.25">
      <c r="A59" s="789" t="s">
        <v>589</v>
      </c>
      <c r="B59" s="481">
        <v>1517.3246059999999</v>
      </c>
      <c r="C59" s="481">
        <v>1636.2043269999999</v>
      </c>
      <c r="D59" s="790">
        <f t="shared" si="1"/>
        <v>7.8348245675256667E-2</v>
      </c>
      <c r="E59" s="480">
        <v>17116.274726</v>
      </c>
      <c r="F59" s="481">
        <v>18680.539022999998</v>
      </c>
      <c r="G59" s="482">
        <f t="shared" si="0"/>
        <v>9.1390464458007664E-2</v>
      </c>
      <c r="H59" s="483">
        <f t="shared" si="6"/>
        <v>6.8423230239604171E-2</v>
      </c>
    </row>
    <row r="60" spans="1:11" x14ac:dyDescent="0.25">
      <c r="A60" s="789" t="s">
        <v>582</v>
      </c>
      <c r="B60" s="481">
        <v>496.33453200000002</v>
      </c>
      <c r="C60" s="481">
        <v>1765.3604</v>
      </c>
      <c r="D60" s="790">
        <f t="shared" si="1"/>
        <v>2.5567954397337798</v>
      </c>
      <c r="E60" s="480">
        <v>17827.511735</v>
      </c>
      <c r="F60" s="481">
        <v>15142.592823999999</v>
      </c>
      <c r="G60" s="482">
        <f t="shared" si="0"/>
        <v>-0.15060536494999541</v>
      </c>
      <c r="H60" s="483">
        <f t="shared" si="6"/>
        <v>5.5464412132082939E-2</v>
      </c>
    </row>
    <row r="61" spans="1:11" x14ac:dyDescent="0.25">
      <c r="A61" s="789" t="s">
        <v>591</v>
      </c>
      <c r="B61" s="481">
        <v>1274.7582649999999</v>
      </c>
      <c r="C61" s="481">
        <v>1208.272485</v>
      </c>
      <c r="D61" s="790">
        <f t="shared" si="1"/>
        <v>-5.2155598300827631E-2</v>
      </c>
      <c r="E61" s="480">
        <v>13153.379294999999</v>
      </c>
      <c r="F61" s="481">
        <v>14471.903886</v>
      </c>
      <c r="G61" s="482">
        <f t="shared" si="0"/>
        <v>0.10024226941446239</v>
      </c>
      <c r="H61" s="483">
        <f t="shared" si="6"/>
        <v>5.300780723607712E-2</v>
      </c>
    </row>
    <row r="62" spans="1:11" x14ac:dyDescent="0.25">
      <c r="A62" s="789" t="s">
        <v>588</v>
      </c>
      <c r="B62" s="481">
        <v>1399.6066490000001</v>
      </c>
      <c r="C62" s="481">
        <v>1544.1124830000001</v>
      </c>
      <c r="D62" s="790">
        <f t="shared" si="1"/>
        <v>0.10324746178024198</v>
      </c>
      <c r="E62" s="480">
        <v>10048.767728999999</v>
      </c>
      <c r="F62" s="481">
        <v>13101.427420000004</v>
      </c>
      <c r="G62" s="482">
        <f t="shared" si="0"/>
        <v>0.30378448117476681</v>
      </c>
      <c r="H62" s="483">
        <f t="shared" si="6"/>
        <v>4.7988014891989964E-2</v>
      </c>
    </row>
    <row r="63" spans="1:11" x14ac:dyDescent="0.25">
      <c r="A63" s="789" t="s">
        <v>592</v>
      </c>
      <c r="B63" s="481">
        <v>1021.363185</v>
      </c>
      <c r="C63" s="481">
        <v>943.73644999999999</v>
      </c>
      <c r="D63" s="790">
        <f t="shared" si="1"/>
        <v>-7.6003067410345376E-2</v>
      </c>
      <c r="E63" s="480">
        <v>12308.466290999999</v>
      </c>
      <c r="F63" s="481">
        <v>11559.812766999999</v>
      </c>
      <c r="G63" s="482">
        <f t="shared" si="0"/>
        <v>-6.0824273820972961E-2</v>
      </c>
      <c r="H63" s="483">
        <f t="shared" si="6"/>
        <v>4.234137620489993E-2</v>
      </c>
    </row>
    <row r="64" spans="1:11" x14ac:dyDescent="0.25">
      <c r="A64" s="789" t="s">
        <v>593</v>
      </c>
      <c r="B64" s="481">
        <v>1227.3421000000001</v>
      </c>
      <c r="C64" s="481">
        <v>971.49460799999997</v>
      </c>
      <c r="D64" s="790">
        <f t="shared" si="1"/>
        <v>-0.2084565436156717</v>
      </c>
      <c r="E64" s="480">
        <v>11452.363375999999</v>
      </c>
      <c r="F64" s="481">
        <v>11318.640380000001</v>
      </c>
      <c r="G64" s="482">
        <f t="shared" si="0"/>
        <v>-1.1676454161438286E-2</v>
      </c>
      <c r="H64" s="483">
        <f t="shared" si="6"/>
        <v>4.1458008024633917E-2</v>
      </c>
    </row>
    <row r="65" spans="1:8" x14ac:dyDescent="0.25">
      <c r="A65" s="699" t="s">
        <v>860</v>
      </c>
      <c r="B65" s="793">
        <v>7529.9603269999989</v>
      </c>
      <c r="C65" s="794">
        <v>8797.6729720000039</v>
      </c>
      <c r="D65" s="795">
        <f t="shared" si="1"/>
        <v>0.16835581994428286</v>
      </c>
      <c r="E65" s="796">
        <v>83801.392111000052</v>
      </c>
      <c r="F65" s="794">
        <v>86433.465880000062</v>
      </c>
      <c r="G65" s="482">
        <f t="shared" si="0"/>
        <v>3.1408473089727044E-2</v>
      </c>
      <c r="H65" s="483">
        <f t="shared" si="6"/>
        <v>0.31658920168377713</v>
      </c>
    </row>
    <row r="66" spans="1:8" x14ac:dyDescent="0.25">
      <c r="A66" s="801" t="s">
        <v>733</v>
      </c>
      <c r="B66" s="785">
        <f>SUM(B67:B68)</f>
        <v>1504515.7113900001</v>
      </c>
      <c r="C66" s="785">
        <f>SUM(C67:C68)</f>
        <v>1120723.4809320001</v>
      </c>
      <c r="D66" s="786">
        <f t="shared" si="1"/>
        <v>-0.25509353445263788</v>
      </c>
      <c r="E66" s="787">
        <f>SUM(E67:E68)</f>
        <v>12936826.381839002</v>
      </c>
      <c r="F66" s="785">
        <f>SUM(F67:F68)</f>
        <v>14080999.196643</v>
      </c>
      <c r="G66" s="788">
        <f t="shared" si="0"/>
        <v>8.8443083414199139E-2</v>
      </c>
      <c r="H66" s="479">
        <f>SUM(H67:H68)</f>
        <v>1</v>
      </c>
    </row>
    <row r="67" spans="1:8" x14ac:dyDescent="0.25">
      <c r="A67" s="789" t="s">
        <v>594</v>
      </c>
      <c r="B67" s="481">
        <v>1504515.7113900001</v>
      </c>
      <c r="C67" s="481">
        <v>1098844.959216</v>
      </c>
      <c r="D67" s="790">
        <f t="shared" si="1"/>
        <v>-0.26963543757160685</v>
      </c>
      <c r="E67" s="480">
        <v>12783080.929085001</v>
      </c>
      <c r="F67" s="481">
        <v>13808000.710752001</v>
      </c>
      <c r="G67" s="482">
        <f t="shared" si="0"/>
        <v>8.0177837201595686E-2</v>
      </c>
      <c r="H67" s="483">
        <f>(F67/$F$66)</f>
        <v>0.98061227885332991</v>
      </c>
    </row>
    <row r="68" spans="1:8" x14ac:dyDescent="0.25">
      <c r="A68" s="798" t="s">
        <v>585</v>
      </c>
      <c r="B68" s="802">
        <v>0</v>
      </c>
      <c r="C68" s="802">
        <v>21878.521715999999</v>
      </c>
      <c r="D68" s="790" t="s">
        <v>391</v>
      </c>
      <c r="E68" s="803">
        <v>153745.452754</v>
      </c>
      <c r="F68" s="802">
        <v>272998.48589100002</v>
      </c>
      <c r="G68" s="482">
        <f t="shared" si="0"/>
        <v>0.77565242419111102</v>
      </c>
      <c r="H68" s="483">
        <f>(F68/$F$66)</f>
        <v>1.9387721146670089E-2</v>
      </c>
    </row>
    <row r="69" spans="1:8" x14ac:dyDescent="0.25">
      <c r="A69" s="801" t="s">
        <v>734</v>
      </c>
      <c r="B69" s="785">
        <f>B70</f>
        <v>2665.8644999999997</v>
      </c>
      <c r="C69" s="785">
        <f>C70</f>
        <v>3166.0149000000001</v>
      </c>
      <c r="D69" s="786">
        <f t="shared" si="1"/>
        <v>0.18761283628631556</v>
      </c>
      <c r="E69" s="787">
        <f>E70</f>
        <v>28231.359913000004</v>
      </c>
      <c r="F69" s="785">
        <f>F70</f>
        <v>26230.046979999999</v>
      </c>
      <c r="G69" s="788">
        <f t="shared" si="0"/>
        <v>-7.08897105618507E-2</v>
      </c>
      <c r="H69" s="479">
        <f>SUM(H70)</f>
        <v>1</v>
      </c>
    </row>
    <row r="70" spans="1:8" x14ac:dyDescent="0.25">
      <c r="A70" s="789" t="s">
        <v>595</v>
      </c>
      <c r="B70" s="804">
        <v>2665.8644999999997</v>
      </c>
      <c r="C70" s="481">
        <v>3166.0149000000001</v>
      </c>
      <c r="D70" s="790">
        <f t="shared" si="1"/>
        <v>0.18761283628631556</v>
      </c>
      <c r="E70" s="805">
        <v>28231.359913000004</v>
      </c>
      <c r="F70" s="481">
        <v>26230.046979999999</v>
      </c>
      <c r="G70" s="482">
        <f t="shared" ref="G70" si="7">(F70-E70)/E70</f>
        <v>-7.08897105618507E-2</v>
      </c>
      <c r="H70" s="483">
        <f>(F70/$F$69)</f>
        <v>1</v>
      </c>
    </row>
    <row r="71" spans="1:8" x14ac:dyDescent="0.25">
      <c r="A71" s="801" t="s">
        <v>735</v>
      </c>
      <c r="B71" s="785">
        <f>SUM(B72:B78)</f>
        <v>2864.4805269999997</v>
      </c>
      <c r="C71" s="785">
        <f>SUM(C72:C78)</f>
        <v>3007.2105880000004</v>
      </c>
      <c r="D71" s="786">
        <f t="shared" ref="D71:D75" si="8">(C71-B71)/B71</f>
        <v>4.9827554998072669E-2</v>
      </c>
      <c r="E71" s="787">
        <f>SUM(E72:E78)</f>
        <v>31587.568952999998</v>
      </c>
      <c r="F71" s="785">
        <f>SUM(F72:F78)</f>
        <v>33475.619032000002</v>
      </c>
      <c r="G71" s="788">
        <f>(F71-E71)/E71</f>
        <v>5.9771933756892943E-2</v>
      </c>
      <c r="H71" s="479">
        <f>SUM(H72:H78)</f>
        <v>1</v>
      </c>
    </row>
    <row r="72" spans="1:8" x14ac:dyDescent="0.25">
      <c r="A72" s="789" t="s">
        <v>565</v>
      </c>
      <c r="B72" s="481">
        <v>971.85798599999998</v>
      </c>
      <c r="C72" s="481">
        <v>1168.5861460000001</v>
      </c>
      <c r="D72" s="790">
        <f t="shared" si="8"/>
        <v>0.20242480160059118</v>
      </c>
      <c r="E72" s="480">
        <v>11306.458070000001</v>
      </c>
      <c r="F72" s="481">
        <v>10055.339772000001</v>
      </c>
      <c r="G72" s="482">
        <f>(F72-E72)/E72</f>
        <v>-0.11065519283352362</v>
      </c>
      <c r="H72" s="483">
        <f>(F72/$F$71)</f>
        <v>0.30037800831667683</v>
      </c>
    </row>
    <row r="73" spans="1:8" x14ac:dyDescent="0.25">
      <c r="A73" s="789" t="s">
        <v>563</v>
      </c>
      <c r="B73" s="481">
        <v>901.826324</v>
      </c>
      <c r="C73" s="481">
        <v>510.817227</v>
      </c>
      <c r="D73" s="790">
        <f t="shared" si="8"/>
        <v>-0.43357472120097484</v>
      </c>
      <c r="E73" s="480">
        <v>10668.505539</v>
      </c>
      <c r="F73" s="481">
        <v>9974.1883769999986</v>
      </c>
      <c r="G73" s="482">
        <f>(F73-E73)/E73</f>
        <v>-6.5081014342809468E-2</v>
      </c>
      <c r="H73" s="483">
        <f>(F73/$F$71)</f>
        <v>0.29795381431081158</v>
      </c>
    </row>
    <row r="74" spans="1:8" x14ac:dyDescent="0.25">
      <c r="A74" s="798" t="s">
        <v>567</v>
      </c>
      <c r="B74" s="802">
        <v>398.14869599999997</v>
      </c>
      <c r="C74" s="802">
        <v>264.92469199999999</v>
      </c>
      <c r="D74" s="790">
        <f t="shared" si="8"/>
        <v>-0.33460866590405708</v>
      </c>
      <c r="E74" s="803">
        <v>3532.4996510000001</v>
      </c>
      <c r="F74" s="802">
        <v>3809.6312239999997</v>
      </c>
      <c r="G74" s="482">
        <f>(F74-E74)/E74</f>
        <v>7.8451974629791588E-2</v>
      </c>
      <c r="H74" s="483">
        <f t="shared" ref="H74:H78" si="9">(F74/$F$71)</f>
        <v>0.11380315985667952</v>
      </c>
    </row>
    <row r="75" spans="1:8" x14ac:dyDescent="0.25">
      <c r="A75" s="798" t="s">
        <v>564</v>
      </c>
      <c r="B75" s="802">
        <v>315.18277499999999</v>
      </c>
      <c r="C75" s="802">
        <v>192.14560599999999</v>
      </c>
      <c r="D75" s="790">
        <f t="shared" si="8"/>
        <v>-0.39036768110186226</v>
      </c>
      <c r="E75" s="803">
        <v>3109.3226050000003</v>
      </c>
      <c r="F75" s="802">
        <v>3500.0428780000002</v>
      </c>
      <c r="G75" s="482">
        <f>(F75-E75)/E75</f>
        <v>0.12566089873456532</v>
      </c>
      <c r="H75" s="483">
        <f t="shared" si="9"/>
        <v>0.10455498596319431</v>
      </c>
    </row>
    <row r="76" spans="1:8" x14ac:dyDescent="0.25">
      <c r="A76" s="798" t="s">
        <v>566</v>
      </c>
      <c r="B76" s="806">
        <v>0</v>
      </c>
      <c r="C76" s="481">
        <v>650.16861600000004</v>
      </c>
      <c r="D76" s="790" t="s">
        <v>391</v>
      </c>
      <c r="E76" s="480">
        <v>0</v>
      </c>
      <c r="F76" s="481">
        <v>3384.2628429999995</v>
      </c>
      <c r="G76" s="482" t="s">
        <v>391</v>
      </c>
      <c r="H76" s="483">
        <f t="shared" si="9"/>
        <v>0.10109634835325722</v>
      </c>
    </row>
    <row r="77" spans="1:8" x14ac:dyDescent="0.25">
      <c r="A77" s="798" t="s">
        <v>571</v>
      </c>
      <c r="B77" s="481">
        <v>124.369946</v>
      </c>
      <c r="C77" s="481">
        <v>174.204701</v>
      </c>
      <c r="D77" s="790">
        <f t="shared" ref="D77:D83" si="10">(C77-B77)/B77</f>
        <v>0.4006977296589001</v>
      </c>
      <c r="E77" s="480">
        <v>1379.2104240000001</v>
      </c>
      <c r="F77" s="481">
        <v>1565.6334380000003</v>
      </c>
      <c r="G77" s="482">
        <f t="shared" ref="G77:G84" si="11">(F77-E77)/E77</f>
        <v>0.13516647696102402</v>
      </c>
      <c r="H77" s="483">
        <f t="shared" si="9"/>
        <v>4.67693647876498E-2</v>
      </c>
    </row>
    <row r="78" spans="1:8" x14ac:dyDescent="0.25">
      <c r="A78" s="798" t="s">
        <v>568</v>
      </c>
      <c r="B78" s="481">
        <v>153.09479999999999</v>
      </c>
      <c r="C78" s="481">
        <v>46.363599999999998</v>
      </c>
      <c r="D78" s="790">
        <f t="shared" si="10"/>
        <v>-0.69715757818031709</v>
      </c>
      <c r="E78" s="480">
        <v>1591.572664</v>
      </c>
      <c r="F78" s="481">
        <v>1186.5205000000001</v>
      </c>
      <c r="G78" s="482">
        <f t="shared" si="11"/>
        <v>-0.25449806544302395</v>
      </c>
      <c r="H78" s="483">
        <f t="shared" si="9"/>
        <v>3.5444318411730694E-2</v>
      </c>
    </row>
    <row r="79" spans="1:8" x14ac:dyDescent="0.25">
      <c r="A79" s="801" t="s">
        <v>736</v>
      </c>
      <c r="B79" s="785">
        <f>SUM(B80:B88)</f>
        <v>2623.534173</v>
      </c>
      <c r="C79" s="785">
        <f>SUM(C80:C88)</f>
        <v>3861.0037140000004</v>
      </c>
      <c r="D79" s="786">
        <f t="shared" si="10"/>
        <v>0.47168035916412682</v>
      </c>
      <c r="E79" s="787">
        <f>SUM(E80:E88)</f>
        <v>25378.500622</v>
      </c>
      <c r="F79" s="785">
        <f>SUM(F80:F88)</f>
        <v>31161.763996999998</v>
      </c>
      <c r="G79" s="788">
        <f t="shared" si="11"/>
        <v>0.22788041977494247</v>
      </c>
      <c r="H79" s="479">
        <f>SUM(H80:H88)</f>
        <v>0.99999999999999989</v>
      </c>
    </row>
    <row r="80" spans="1:8" x14ac:dyDescent="0.25">
      <c r="A80" s="789" t="s">
        <v>572</v>
      </c>
      <c r="B80" s="807">
        <v>1954.415082</v>
      </c>
      <c r="C80" s="481">
        <v>1949.8005900000001</v>
      </c>
      <c r="D80" s="790">
        <f t="shared" si="10"/>
        <v>-2.3610603717188912E-3</v>
      </c>
      <c r="E80" s="808">
        <v>16700.954722000002</v>
      </c>
      <c r="F80" s="481">
        <v>18951.885837999998</v>
      </c>
      <c r="G80" s="482">
        <f t="shared" si="11"/>
        <v>0.13477858921651148</v>
      </c>
      <c r="H80" s="483">
        <f t="shared" ref="H80:H86" si="12">(F80/$F$79)</f>
        <v>0.60817756786247823</v>
      </c>
    </row>
    <row r="81" spans="1:8" x14ac:dyDescent="0.25">
      <c r="A81" s="789" t="s">
        <v>568</v>
      </c>
      <c r="B81" s="481">
        <v>548.58969999999999</v>
      </c>
      <c r="C81" s="481">
        <v>1796.5895</v>
      </c>
      <c r="D81" s="790">
        <f t="shared" si="10"/>
        <v>2.2749238638640135</v>
      </c>
      <c r="E81" s="480">
        <v>7206.3072460000003</v>
      </c>
      <c r="F81" s="481">
        <v>10877.7142</v>
      </c>
      <c r="G81" s="482">
        <f t="shared" si="11"/>
        <v>0.50947133235789877</v>
      </c>
      <c r="H81" s="483">
        <f t="shared" si="12"/>
        <v>0.34907247872897113</v>
      </c>
    </row>
    <row r="82" spans="1:8" x14ac:dyDescent="0.25">
      <c r="A82" s="789" t="s">
        <v>592</v>
      </c>
      <c r="B82" s="481">
        <v>94.530704999999998</v>
      </c>
      <c r="C82" s="481">
        <v>88.214160000000007</v>
      </c>
      <c r="D82" s="790">
        <f t="shared" si="10"/>
        <v>-6.6820034823605629E-2</v>
      </c>
      <c r="E82" s="480">
        <v>1125.6100469999999</v>
      </c>
      <c r="F82" s="481">
        <v>1113.3017629999999</v>
      </c>
      <c r="G82" s="482">
        <f t="shared" si="11"/>
        <v>-1.0934767358202124E-2</v>
      </c>
      <c r="H82" s="483">
        <f t="shared" si="12"/>
        <v>3.5726532140708707E-2</v>
      </c>
    </row>
    <row r="83" spans="1:8" x14ac:dyDescent="0.25">
      <c r="A83" s="789" t="s">
        <v>580</v>
      </c>
      <c r="B83" s="481">
        <v>15.201091</v>
      </c>
      <c r="C83" s="481">
        <v>14.698494</v>
      </c>
      <c r="D83" s="790">
        <f t="shared" si="10"/>
        <v>-3.3063218949218827E-2</v>
      </c>
      <c r="E83" s="480">
        <v>186.726528</v>
      </c>
      <c r="F83" s="481">
        <v>104.94936800000001</v>
      </c>
      <c r="G83" s="482">
        <f t="shared" si="11"/>
        <v>-0.43795148378702781</v>
      </c>
      <c r="H83" s="483">
        <f t="shared" si="12"/>
        <v>3.3678891865718411E-3</v>
      </c>
    </row>
    <row r="84" spans="1:8" x14ac:dyDescent="0.25">
      <c r="A84" s="789" t="s">
        <v>737</v>
      </c>
      <c r="B84" s="481">
        <v>10.119194999999999</v>
      </c>
      <c r="C84" s="481">
        <v>0</v>
      </c>
      <c r="D84" s="790" t="s">
        <v>407</v>
      </c>
      <c r="E84" s="480">
        <v>149.24848899999998</v>
      </c>
      <c r="F84" s="481">
        <v>71.710629000000012</v>
      </c>
      <c r="G84" s="482">
        <f t="shared" si="11"/>
        <v>-0.51952190953169364</v>
      </c>
      <c r="H84" s="483">
        <f>(F84/$F$79)</f>
        <v>2.3012377927932363E-3</v>
      </c>
    </row>
    <row r="85" spans="1:8" x14ac:dyDescent="0.25">
      <c r="A85" s="789" t="s">
        <v>738</v>
      </c>
      <c r="B85" s="809">
        <v>0</v>
      </c>
      <c r="C85" s="481">
        <v>10.956</v>
      </c>
      <c r="D85" s="790" t="s">
        <v>391</v>
      </c>
      <c r="E85" s="480">
        <v>0</v>
      </c>
      <c r="F85" s="481">
        <v>32.305408999999997</v>
      </c>
      <c r="G85" s="482" t="s">
        <v>391</v>
      </c>
      <c r="H85" s="483">
        <f t="shared" si="12"/>
        <v>1.0367002652067483E-3</v>
      </c>
    </row>
    <row r="86" spans="1:8" x14ac:dyDescent="0.25">
      <c r="A86" s="789" t="s">
        <v>739</v>
      </c>
      <c r="B86" s="812">
        <v>0.6784</v>
      </c>
      <c r="C86" s="812">
        <v>0.74497000000000002</v>
      </c>
      <c r="D86" s="790">
        <f>(C86-B86)/B86</f>
        <v>9.8127948113207575E-2</v>
      </c>
      <c r="E86" s="480">
        <v>8.545814</v>
      </c>
      <c r="F86" s="481">
        <v>9.8967900000000011</v>
      </c>
      <c r="G86" s="482">
        <f>(F86-E86)/E86</f>
        <v>0.15808628645556771</v>
      </c>
      <c r="H86" s="810">
        <f t="shared" si="12"/>
        <v>3.1759402327008137E-4</v>
      </c>
    </row>
    <row r="87" spans="1:8" x14ac:dyDescent="0.25">
      <c r="A87" s="789" t="s">
        <v>740</v>
      </c>
      <c r="B87" s="809">
        <v>0</v>
      </c>
      <c r="C87" s="809">
        <v>0</v>
      </c>
      <c r="D87" s="790" t="s">
        <v>407</v>
      </c>
      <c r="E87" s="811">
        <v>0.70818199999999998</v>
      </c>
      <c r="F87" s="809">
        <v>0</v>
      </c>
      <c r="G87" s="482" t="s">
        <v>407</v>
      </c>
      <c r="H87" s="810" t="s">
        <v>407</v>
      </c>
    </row>
    <row r="88" spans="1:8" x14ac:dyDescent="0.25">
      <c r="A88" s="789" t="s">
        <v>741</v>
      </c>
      <c r="B88" s="809">
        <v>0</v>
      </c>
      <c r="C88" s="809">
        <v>0</v>
      </c>
      <c r="D88" s="790" t="s">
        <v>407</v>
      </c>
      <c r="E88" s="811">
        <v>0.399594</v>
      </c>
      <c r="F88" s="809">
        <v>0</v>
      </c>
      <c r="G88" s="482" t="s">
        <v>407</v>
      </c>
      <c r="H88" s="810" t="s">
        <v>407</v>
      </c>
    </row>
    <row r="89" spans="1:8" x14ac:dyDescent="0.25">
      <c r="A89" s="801" t="s">
        <v>742</v>
      </c>
      <c r="B89" s="785">
        <f>SUM(B90:B96)</f>
        <v>15.204930000000001</v>
      </c>
      <c r="C89" s="785">
        <f>SUM(C90:C96)</f>
        <v>27.722254</v>
      </c>
      <c r="D89" s="786">
        <f>(C89-B89)/B89</f>
        <v>0.82324114612826216</v>
      </c>
      <c r="E89" s="787">
        <f>SUM(E90:E96)</f>
        <v>251.24793700000004</v>
      </c>
      <c r="F89" s="785">
        <f>SUM(F90:F96)</f>
        <v>303.749413</v>
      </c>
      <c r="G89" s="788">
        <f t="shared" ref="G89" si="13">(F89-E89)/E89</f>
        <v>0.20896281428969488</v>
      </c>
      <c r="H89" s="479">
        <f>SUM(H90:H96)</f>
        <v>0.99999999999999989</v>
      </c>
    </row>
    <row r="90" spans="1:8" x14ac:dyDescent="0.25">
      <c r="A90" s="789" t="s">
        <v>583</v>
      </c>
      <c r="B90" s="481">
        <v>14.147555000000001</v>
      </c>
      <c r="C90" s="481">
        <v>17.850394000000001</v>
      </c>
      <c r="D90" s="790">
        <f>(C90-B90)/B90</f>
        <v>0.26172995969975027</v>
      </c>
      <c r="E90" s="480">
        <v>195.55412300000003</v>
      </c>
      <c r="F90" s="481">
        <v>192.884274</v>
      </c>
      <c r="G90" s="482">
        <f>(F90-E90)/E90</f>
        <v>-1.3652736945873687E-2</v>
      </c>
      <c r="H90" s="483">
        <f t="shared" ref="H90:H94" si="14">(F90/$F$89)</f>
        <v>0.63501118272119916</v>
      </c>
    </row>
    <row r="91" spans="1:8" x14ac:dyDescent="0.25">
      <c r="A91" s="789" t="s">
        <v>593</v>
      </c>
      <c r="B91" s="481">
        <v>0</v>
      </c>
      <c r="C91" s="481">
        <v>5.0635199999999996</v>
      </c>
      <c r="D91" s="790" t="s">
        <v>391</v>
      </c>
      <c r="E91" s="480">
        <v>43.150874999999999</v>
      </c>
      <c r="F91" s="481">
        <v>62.645729999999986</v>
      </c>
      <c r="G91" s="482">
        <f>(F91-E91)/E91</f>
        <v>0.45178353857250836</v>
      </c>
      <c r="H91" s="483">
        <f t="shared" si="14"/>
        <v>0.20624148498354458</v>
      </c>
    </row>
    <row r="92" spans="1:8" x14ac:dyDescent="0.25">
      <c r="A92" s="789" t="s">
        <v>743</v>
      </c>
      <c r="B92" s="481">
        <v>0</v>
      </c>
      <c r="C92" s="481">
        <v>4.60215</v>
      </c>
      <c r="D92" s="790" t="s">
        <v>391</v>
      </c>
      <c r="E92" s="811">
        <v>0</v>
      </c>
      <c r="F92" s="481">
        <v>37.071986000000003</v>
      </c>
      <c r="G92" s="482" t="s">
        <v>391</v>
      </c>
      <c r="H92" s="483">
        <f t="shared" si="14"/>
        <v>0.12204792639385283</v>
      </c>
    </row>
    <row r="93" spans="1:8" x14ac:dyDescent="0.25">
      <c r="A93" s="789" t="s">
        <v>592</v>
      </c>
      <c r="B93" s="809">
        <v>0.84007500000000002</v>
      </c>
      <c r="C93" s="809">
        <v>0</v>
      </c>
      <c r="D93" s="790" t="s">
        <v>407</v>
      </c>
      <c r="E93" s="480">
        <v>10.18403</v>
      </c>
      <c r="F93" s="481">
        <v>8.9208930000000013</v>
      </c>
      <c r="G93" s="482">
        <f>(F93-E93)/E93</f>
        <v>-0.12403115466077758</v>
      </c>
      <c r="H93" s="483">
        <f t="shared" si="14"/>
        <v>2.936925181810969E-2</v>
      </c>
    </row>
    <row r="94" spans="1:8" x14ac:dyDescent="0.25">
      <c r="A94" s="789" t="s">
        <v>739</v>
      </c>
      <c r="B94" s="812">
        <v>0.21729999999999999</v>
      </c>
      <c r="C94" s="812">
        <v>0.20619000000000001</v>
      </c>
      <c r="D94" s="790">
        <f>(C94-B94)/B94</f>
        <v>-5.1127473538886248E-2</v>
      </c>
      <c r="E94" s="480">
        <v>1.4512970000000001</v>
      </c>
      <c r="F94" s="481">
        <v>2.2265299999999999</v>
      </c>
      <c r="G94" s="482">
        <f>(F94-E94)/E94</f>
        <v>0.53416564631498575</v>
      </c>
      <c r="H94" s="483">
        <f t="shared" si="14"/>
        <v>7.3301540832936517E-3</v>
      </c>
    </row>
    <row r="95" spans="1:8" x14ac:dyDescent="0.25">
      <c r="A95" s="789" t="s">
        <v>740</v>
      </c>
      <c r="B95" s="809">
        <v>0</v>
      </c>
      <c r="C95" s="809">
        <v>0</v>
      </c>
      <c r="D95" s="790" t="s">
        <v>407</v>
      </c>
      <c r="E95" s="811">
        <v>0.8705139999999999</v>
      </c>
      <c r="F95" s="809">
        <v>0</v>
      </c>
      <c r="G95" s="482" t="s">
        <v>407</v>
      </c>
      <c r="H95" s="483" t="s">
        <v>407</v>
      </c>
    </row>
    <row r="96" spans="1:8" x14ac:dyDescent="0.25">
      <c r="A96" s="789" t="s">
        <v>744</v>
      </c>
      <c r="B96" s="812">
        <v>0</v>
      </c>
      <c r="C96" s="809">
        <v>0</v>
      </c>
      <c r="D96" s="790" t="s">
        <v>407</v>
      </c>
      <c r="E96" s="813">
        <v>3.7097999999999999E-2</v>
      </c>
      <c r="F96" s="481">
        <v>0</v>
      </c>
      <c r="G96" s="482" t="s">
        <v>407</v>
      </c>
      <c r="H96" s="483" t="s">
        <v>407</v>
      </c>
    </row>
    <row r="97" spans="1:8" x14ac:dyDescent="0.25">
      <c r="A97" s="801" t="s">
        <v>745</v>
      </c>
      <c r="B97" s="785">
        <f>SUM(B98:B100)</f>
        <v>26.676016000000001</v>
      </c>
      <c r="C97" s="785">
        <f>SUM(C98:C100)</f>
        <v>18.572696000000001</v>
      </c>
      <c r="D97" s="786">
        <f t="shared" ref="D97:D101" si="15">(C97-B97)/B97</f>
        <v>-0.30376799893957179</v>
      </c>
      <c r="E97" s="787">
        <f>SUM(E98:E100)</f>
        <v>263.99886900000001</v>
      </c>
      <c r="F97" s="785">
        <f>SUM(F98:F100)</f>
        <v>331.35815600000006</v>
      </c>
      <c r="G97" s="788">
        <f t="shared" ref="G97:G101" si="16">(F97-E97)/E97</f>
        <v>0.25514990747933869</v>
      </c>
      <c r="H97" s="479">
        <f>SUM(H98:H100)</f>
        <v>0.99999999999999989</v>
      </c>
    </row>
    <row r="98" spans="1:8" x14ac:dyDescent="0.25">
      <c r="A98" s="789" t="s">
        <v>590</v>
      </c>
      <c r="B98" s="481">
        <v>17.200216000000001</v>
      </c>
      <c r="C98" s="481">
        <v>15.891983</v>
      </c>
      <c r="D98" s="790">
        <f t="shared" si="15"/>
        <v>-7.6059102978706855E-2</v>
      </c>
      <c r="E98" s="480">
        <v>152.09707700000001</v>
      </c>
      <c r="F98" s="481">
        <v>202.04698100000005</v>
      </c>
      <c r="G98" s="482">
        <f>(F98-E98)/E98</f>
        <v>0.32840804692124376</v>
      </c>
      <c r="H98" s="483">
        <f>(F98/$F$97)</f>
        <v>0.60975406019582024</v>
      </c>
    </row>
    <row r="99" spans="1:8" x14ac:dyDescent="0.25">
      <c r="A99" s="789" t="s">
        <v>592</v>
      </c>
      <c r="B99" s="481">
        <v>9.4757999999999996</v>
      </c>
      <c r="C99" s="481">
        <v>0</v>
      </c>
      <c r="D99" s="790" t="s">
        <v>407</v>
      </c>
      <c r="E99" s="480">
        <v>111.901792</v>
      </c>
      <c r="F99" s="481">
        <v>104.983644</v>
      </c>
      <c r="G99" s="482">
        <f>(F99-E99)/E99</f>
        <v>-6.1823388851538694E-2</v>
      </c>
      <c r="H99" s="483">
        <f>(F99/$F$97)</f>
        <v>0.31682830827921427</v>
      </c>
    </row>
    <row r="100" spans="1:8" x14ac:dyDescent="0.25">
      <c r="A100" s="789" t="s">
        <v>743</v>
      </c>
      <c r="B100" s="481">
        <v>0</v>
      </c>
      <c r="C100" s="481">
        <v>2.6807129999999999</v>
      </c>
      <c r="D100" s="790" t="s">
        <v>391</v>
      </c>
      <c r="E100" s="480">
        <v>0</v>
      </c>
      <c r="F100" s="481">
        <v>24.327531</v>
      </c>
      <c r="G100" s="482" t="s">
        <v>391</v>
      </c>
      <c r="H100" s="483">
        <f>(F100/$F$97)</f>
        <v>7.3417631524965374E-2</v>
      </c>
    </row>
    <row r="101" spans="1:8" x14ac:dyDescent="0.25">
      <c r="A101" s="801" t="s">
        <v>746</v>
      </c>
      <c r="B101" s="785">
        <f>SUM(B102:B106)</f>
        <v>89.930664999999991</v>
      </c>
      <c r="C101" s="785">
        <f>SUM(C102:C106)</f>
        <v>276.180047</v>
      </c>
      <c r="D101" s="786">
        <f t="shared" si="15"/>
        <v>2.0710330786500917</v>
      </c>
      <c r="E101" s="787">
        <f>SUM(E102:E106)</f>
        <v>1169.1241909999999</v>
      </c>
      <c r="F101" s="785">
        <f>SUM(F102:F106)</f>
        <v>1326.7171019999998</v>
      </c>
      <c r="G101" s="788">
        <f t="shared" si="16"/>
        <v>0.1347956976796488</v>
      </c>
      <c r="H101" s="479">
        <f>SUM(H102:H106)</f>
        <v>1</v>
      </c>
    </row>
    <row r="102" spans="1:8" x14ac:dyDescent="0.25">
      <c r="A102" s="789" t="s">
        <v>590</v>
      </c>
      <c r="B102" s="481">
        <v>75.615250000000003</v>
      </c>
      <c r="C102" s="481">
        <v>79.185635000000005</v>
      </c>
      <c r="D102" s="790">
        <f>(C102-B102)/B102</f>
        <v>4.7217790062189853E-2</v>
      </c>
      <c r="E102" s="480">
        <v>799.29360199999996</v>
      </c>
      <c r="F102" s="481">
        <v>940.99156000000005</v>
      </c>
      <c r="G102" s="482">
        <f>(F102-E102)/E102</f>
        <v>0.17727898440002787</v>
      </c>
      <c r="H102" s="483">
        <f>(F102/$F$101)</f>
        <v>0.70926315684140484</v>
      </c>
    </row>
    <row r="103" spans="1:8" x14ac:dyDescent="0.25">
      <c r="A103" s="789" t="s">
        <v>580</v>
      </c>
      <c r="B103" s="481">
        <v>0</v>
      </c>
      <c r="C103" s="481">
        <v>190.33137199999999</v>
      </c>
      <c r="D103" s="790" t="s">
        <v>391</v>
      </c>
      <c r="E103" s="480">
        <v>0</v>
      </c>
      <c r="F103" s="481">
        <v>219.287162</v>
      </c>
      <c r="G103" s="482" t="s">
        <v>391</v>
      </c>
      <c r="H103" s="483">
        <f t="shared" ref="H103:H104" si="17">(F103/$F$101)</f>
        <v>0.1652855470615619</v>
      </c>
    </row>
    <row r="104" spans="1:8" x14ac:dyDescent="0.25">
      <c r="A104" s="789" t="s">
        <v>592</v>
      </c>
      <c r="B104" s="481">
        <v>9.4757999999999996</v>
      </c>
      <c r="C104" s="481">
        <v>6.6630399999999996</v>
      </c>
      <c r="D104" s="790">
        <f>(C104-B104)/B104</f>
        <v>-0.29683615103737943</v>
      </c>
      <c r="E104" s="480">
        <v>115.30245400000001</v>
      </c>
      <c r="F104" s="481">
        <v>111.449505</v>
      </c>
      <c r="G104" s="482">
        <f>(F104-E104)/E104</f>
        <v>-3.3416019055414109E-2</v>
      </c>
      <c r="H104" s="483">
        <f t="shared" si="17"/>
        <v>8.400397102893456E-2</v>
      </c>
    </row>
    <row r="105" spans="1:8" x14ac:dyDescent="0.25">
      <c r="A105" s="789" t="s">
        <v>743</v>
      </c>
      <c r="B105" s="481">
        <v>0</v>
      </c>
      <c r="C105" s="481">
        <v>0</v>
      </c>
      <c r="D105" s="790" t="s">
        <v>407</v>
      </c>
      <c r="E105" s="480">
        <v>0</v>
      </c>
      <c r="F105" s="481">
        <v>30.524630000000002</v>
      </c>
      <c r="G105" s="482" t="s">
        <v>391</v>
      </c>
      <c r="H105" s="483">
        <f>(F105/$F$101)</f>
        <v>2.300764040350782E-2</v>
      </c>
    </row>
    <row r="106" spans="1:8" x14ac:dyDescent="0.25">
      <c r="A106" s="789" t="s">
        <v>737</v>
      </c>
      <c r="B106" s="481">
        <v>4.8396150000000002</v>
      </c>
      <c r="C106" s="481">
        <v>0</v>
      </c>
      <c r="D106" s="790" t="s">
        <v>407</v>
      </c>
      <c r="E106" s="480">
        <v>254.52813500000002</v>
      </c>
      <c r="F106" s="481">
        <v>24.464245000000002</v>
      </c>
      <c r="G106" s="482">
        <f t="shared" ref="G106" si="18">(F106-E106)/E106</f>
        <v>-0.90388392623078784</v>
      </c>
      <c r="H106" s="483">
        <f>(F106/$F$101)</f>
        <v>1.8439684664590995E-2</v>
      </c>
    </row>
    <row r="107" spans="1:8" x14ac:dyDescent="0.25">
      <c r="A107" s="801" t="s">
        <v>747</v>
      </c>
      <c r="B107" s="785">
        <f>SUM(B108:B108)</f>
        <v>0</v>
      </c>
      <c r="C107" s="814">
        <f>SUM(C108:C108)</f>
        <v>2.5019990000000001</v>
      </c>
      <c r="D107" s="902" t="s">
        <v>391</v>
      </c>
      <c r="E107" s="903">
        <f>SUM(E108:E108)</f>
        <v>0</v>
      </c>
      <c r="F107" s="814">
        <f>SUM(F108:F108)</f>
        <v>22.705697000000001</v>
      </c>
      <c r="G107" s="904" t="s">
        <v>391</v>
      </c>
      <c r="H107" s="905">
        <f>SUM(H108:H108)</f>
        <v>1</v>
      </c>
    </row>
    <row r="108" spans="1:8" ht="15.75" thickBot="1" x14ac:dyDescent="0.3">
      <c r="A108" s="815" t="s">
        <v>743</v>
      </c>
      <c r="B108" s="481">
        <v>0</v>
      </c>
      <c r="C108" s="906">
        <v>2.5019990000000001</v>
      </c>
      <c r="D108" s="907" t="s">
        <v>391</v>
      </c>
      <c r="E108" s="908">
        <v>0</v>
      </c>
      <c r="F108" s="906">
        <v>22.705697000000001</v>
      </c>
      <c r="G108" s="909" t="s">
        <v>391</v>
      </c>
      <c r="H108" s="910">
        <f>F108/F107</f>
        <v>1</v>
      </c>
    </row>
    <row r="109" spans="1:8" ht="48.6" customHeight="1" thickBot="1" x14ac:dyDescent="0.3">
      <c r="A109" s="924" t="s">
        <v>855</v>
      </c>
      <c r="B109" s="925"/>
      <c r="C109" s="926"/>
      <c r="D109" s="925"/>
      <c r="E109" s="925"/>
      <c r="F109" s="925"/>
      <c r="G109" s="925"/>
      <c r="H109" s="927"/>
    </row>
  </sheetData>
  <mergeCells count="3">
    <mergeCell ref="B4:D4"/>
    <mergeCell ref="E4:H4"/>
    <mergeCell ref="A109:H109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227C9-E45F-4136-932E-74682BB072B1}">
  <sheetPr>
    <tabColor rgb="FF92D050"/>
  </sheetPr>
  <dimension ref="A1:H120"/>
  <sheetViews>
    <sheetView showGridLines="0" view="pageBreakPreview" zoomScaleNormal="100" zoomScaleSheetLayoutView="100" workbookViewId="0"/>
  </sheetViews>
  <sheetFormatPr baseColWidth="10" defaultColWidth="11.42578125" defaultRowHeight="15" x14ac:dyDescent="0.25"/>
  <cols>
    <col min="1" max="1" width="25.85546875" customWidth="1"/>
    <col min="2" max="2" width="11.5703125" style="4" bestFit="1" customWidth="1"/>
    <col min="3" max="3" width="11.7109375" style="4" bestFit="1" customWidth="1"/>
    <col min="4" max="4" width="8.7109375" style="18" bestFit="1" customWidth="1"/>
    <col min="5" max="6" width="12.7109375" style="4" bestFit="1" customWidth="1"/>
    <col min="7" max="7" width="7.7109375" style="11" bestFit="1" customWidth="1"/>
    <col min="8" max="8" width="8.7109375" style="4" bestFit="1" customWidth="1"/>
    <col min="9" max="9" width="2.42578125" customWidth="1"/>
  </cols>
  <sheetData>
    <row r="1" spans="1:8" x14ac:dyDescent="0.25">
      <c r="A1" s="395" t="s">
        <v>748</v>
      </c>
      <c r="B1" s="760"/>
      <c r="C1" s="760"/>
      <c r="D1" s="816"/>
      <c r="E1" s="817"/>
      <c r="F1" s="817"/>
      <c r="G1" s="225"/>
      <c r="H1" s="817"/>
    </row>
    <row r="2" spans="1:8" ht="15.75" customHeight="1" x14ac:dyDescent="0.25">
      <c r="A2" s="196" t="s">
        <v>749</v>
      </c>
      <c r="B2" s="760"/>
      <c r="C2" s="760"/>
      <c r="D2" s="816"/>
      <c r="E2" s="817"/>
      <c r="F2" s="817"/>
      <c r="G2" s="225"/>
      <c r="H2" s="817"/>
    </row>
    <row r="3" spans="1:8" ht="15.75" thickBot="1" x14ac:dyDescent="0.3">
      <c r="A3" s="223"/>
      <c r="B3" s="818"/>
      <c r="C3" s="818"/>
      <c r="D3" s="816"/>
      <c r="E3" s="818"/>
      <c r="F3" s="818"/>
      <c r="G3" s="819"/>
      <c r="H3" s="820"/>
    </row>
    <row r="4" spans="1:8" ht="15.75" thickBot="1" x14ac:dyDescent="0.3">
      <c r="A4" s="227"/>
      <c r="B4" s="928" t="s">
        <v>836</v>
      </c>
      <c r="C4" s="929"/>
      <c r="D4" s="929"/>
      <c r="E4" s="928" t="s">
        <v>861</v>
      </c>
      <c r="F4" s="929"/>
      <c r="G4" s="929"/>
      <c r="H4" s="930"/>
    </row>
    <row r="5" spans="1:8" ht="15.75" thickBot="1" x14ac:dyDescent="0.3">
      <c r="A5" s="821" t="s">
        <v>750</v>
      </c>
      <c r="B5" s="822">
        <v>2022</v>
      </c>
      <c r="C5" s="823">
        <v>2023</v>
      </c>
      <c r="D5" s="824" t="s">
        <v>560</v>
      </c>
      <c r="E5" s="822">
        <v>2022</v>
      </c>
      <c r="F5" s="823">
        <v>2023</v>
      </c>
      <c r="G5" s="782" t="s">
        <v>560</v>
      </c>
      <c r="H5" s="825" t="s">
        <v>562</v>
      </c>
    </row>
    <row r="6" spans="1:8" x14ac:dyDescent="0.25">
      <c r="A6" s="826" t="s">
        <v>751</v>
      </c>
      <c r="B6" s="827">
        <f>+SUM(B7:B21)</f>
        <v>251919.08114699999</v>
      </c>
      <c r="C6" s="828">
        <f>+SUM(C7:C21)</f>
        <v>255143.55426799998</v>
      </c>
      <c r="D6" s="829">
        <f>(C6-B6)/B6</f>
        <v>1.2799638305755971E-2</v>
      </c>
      <c r="E6" s="827">
        <f>+SUM(E7:E21)</f>
        <v>2445270.8303219993</v>
      </c>
      <c r="F6" s="828">
        <f>+SUM(F7:F21)</f>
        <v>2755066.4086839994</v>
      </c>
      <c r="G6" s="829">
        <f>(F6-E6)/E6</f>
        <v>0.12669172449957436</v>
      </c>
      <c r="H6" s="830">
        <f>SUM(H7:H21)</f>
        <v>1.0000000000000002</v>
      </c>
    </row>
    <row r="7" spans="1:8" x14ac:dyDescent="0.25">
      <c r="A7" s="831" t="s">
        <v>426</v>
      </c>
      <c r="B7" s="484">
        <v>44990.762436999998</v>
      </c>
      <c r="C7" s="818">
        <v>46369.182080999999</v>
      </c>
      <c r="D7" s="832">
        <f t="shared" ref="D7:D70" si="0">+C7/B7-1</f>
        <v>3.0637836954423348E-2</v>
      </c>
      <c r="E7" s="484">
        <v>244393.58247700002</v>
      </c>
      <c r="F7" s="818">
        <v>471964.53161200002</v>
      </c>
      <c r="G7" s="832">
        <f t="shared" ref="G7:G70" si="1">+F7/E7-1</f>
        <v>0.93116581388309072</v>
      </c>
      <c r="H7" s="833">
        <f t="shared" ref="H7:H21" si="2">(F7/$F$6)</f>
        <v>0.17130786035660073</v>
      </c>
    </row>
    <row r="8" spans="1:8" x14ac:dyDescent="0.25">
      <c r="A8" s="831" t="s">
        <v>420</v>
      </c>
      <c r="B8" s="484">
        <v>43866.013900000005</v>
      </c>
      <c r="C8" s="818">
        <v>34680.417930000011</v>
      </c>
      <c r="D8" s="832">
        <f t="shared" si="0"/>
        <v>-0.209401200458745</v>
      </c>
      <c r="E8" s="484">
        <v>463474.61431000003</v>
      </c>
      <c r="F8" s="818">
        <v>470754.57626100013</v>
      </c>
      <c r="G8" s="832">
        <f t="shared" si="1"/>
        <v>1.5707358561241058E-2</v>
      </c>
      <c r="H8" s="833">
        <f t="shared" si="2"/>
        <v>0.17086868569743965</v>
      </c>
    </row>
    <row r="9" spans="1:8" x14ac:dyDescent="0.25">
      <c r="A9" s="831" t="s">
        <v>433</v>
      </c>
      <c r="B9" s="484">
        <v>38038.272633</v>
      </c>
      <c r="C9" s="818">
        <v>42144.024658000002</v>
      </c>
      <c r="D9" s="832">
        <f t="shared" si="0"/>
        <v>0.10793739412441328</v>
      </c>
      <c r="E9" s="484">
        <v>472914.31944299996</v>
      </c>
      <c r="F9" s="818">
        <v>443537.392865</v>
      </c>
      <c r="G9" s="832">
        <f t="shared" si="1"/>
        <v>-6.2118919580612775E-2</v>
      </c>
      <c r="H9" s="833">
        <f t="shared" si="2"/>
        <v>0.16098972840254061</v>
      </c>
    </row>
    <row r="10" spans="1:8" x14ac:dyDescent="0.25">
      <c r="A10" s="834" t="s">
        <v>596</v>
      </c>
      <c r="B10" s="484">
        <v>22298.331377999999</v>
      </c>
      <c r="C10" s="818">
        <v>26260.713351999999</v>
      </c>
      <c r="D10" s="832">
        <f t="shared" si="0"/>
        <v>0.17769858680588846</v>
      </c>
      <c r="E10" s="484">
        <v>254838.025123</v>
      </c>
      <c r="F10" s="818">
        <v>302039.03099699999</v>
      </c>
      <c r="G10" s="832">
        <f t="shared" si="1"/>
        <v>0.18521963451575951</v>
      </c>
      <c r="H10" s="833">
        <f t="shared" si="2"/>
        <v>0.10963039948691243</v>
      </c>
    </row>
    <row r="11" spans="1:8" x14ac:dyDescent="0.25">
      <c r="A11" s="831" t="s">
        <v>459</v>
      </c>
      <c r="B11" s="484">
        <v>23330.049359000001</v>
      </c>
      <c r="C11" s="835">
        <v>31068.643938999998</v>
      </c>
      <c r="D11" s="832">
        <f t="shared" si="0"/>
        <v>0.33170073757322305</v>
      </c>
      <c r="E11" s="484">
        <v>240639.68620999999</v>
      </c>
      <c r="F11" s="835">
        <v>273525.39555699995</v>
      </c>
      <c r="G11" s="832">
        <f t="shared" si="1"/>
        <v>0.13665954217668586</v>
      </c>
      <c r="H11" s="833">
        <f t="shared" si="2"/>
        <v>9.9280872030831968E-2</v>
      </c>
    </row>
    <row r="12" spans="1:8" x14ac:dyDescent="0.25">
      <c r="A12" s="831" t="s">
        <v>432</v>
      </c>
      <c r="B12" s="484">
        <v>19956.561989999998</v>
      </c>
      <c r="C12" s="835">
        <v>20801.250676</v>
      </c>
      <c r="D12" s="832">
        <f t="shared" si="0"/>
        <v>4.2326362948851948E-2</v>
      </c>
      <c r="E12" s="484">
        <v>198171.36364599998</v>
      </c>
      <c r="F12" s="835">
        <v>221245.63918899998</v>
      </c>
      <c r="G12" s="832">
        <f t="shared" si="1"/>
        <v>0.11643597298052777</v>
      </c>
      <c r="H12" s="833">
        <f t="shared" si="2"/>
        <v>8.0305011338975829E-2</v>
      </c>
    </row>
    <row r="13" spans="1:8" x14ac:dyDescent="0.25">
      <c r="A13" s="831" t="s">
        <v>428</v>
      </c>
      <c r="B13" s="484">
        <v>19297.419728000001</v>
      </c>
      <c r="C13" s="835">
        <v>16100.319371</v>
      </c>
      <c r="D13" s="832">
        <f t="shared" si="0"/>
        <v>-0.16567501780360305</v>
      </c>
      <c r="E13" s="484">
        <v>192136.65803600001</v>
      </c>
      <c r="F13" s="835">
        <v>216350.13687299998</v>
      </c>
      <c r="G13" s="832">
        <f t="shared" si="1"/>
        <v>0.12602217132590687</v>
      </c>
      <c r="H13" s="833">
        <f t="shared" si="2"/>
        <v>7.8528102332147784E-2</v>
      </c>
    </row>
    <row r="14" spans="1:8" x14ac:dyDescent="0.25">
      <c r="A14" s="831" t="s">
        <v>418</v>
      </c>
      <c r="B14" s="484">
        <v>27306.962275999998</v>
      </c>
      <c r="C14" s="835">
        <v>23645.877348999999</v>
      </c>
      <c r="D14" s="832">
        <f t="shared" si="0"/>
        <v>-0.13407148294256499</v>
      </c>
      <c r="E14" s="484">
        <v>250786.34722299999</v>
      </c>
      <c r="F14" s="835">
        <v>205691.79985499996</v>
      </c>
      <c r="G14" s="832">
        <f t="shared" si="1"/>
        <v>-0.17981260888935802</v>
      </c>
      <c r="H14" s="833">
        <f t="shared" si="2"/>
        <v>7.4659470714265597E-2</v>
      </c>
    </row>
    <row r="15" spans="1:8" x14ac:dyDescent="0.25">
      <c r="A15" s="831" t="s">
        <v>463</v>
      </c>
      <c r="B15" s="484">
        <v>6692.654861</v>
      </c>
      <c r="C15" s="835">
        <v>6901.6649900000002</v>
      </c>
      <c r="D15" s="832">
        <f t="shared" si="0"/>
        <v>3.1229778517036788E-2</v>
      </c>
      <c r="E15" s="484">
        <v>60388.986428999997</v>
      </c>
      <c r="F15" s="835">
        <v>69707.560545</v>
      </c>
      <c r="G15" s="832">
        <f t="shared" si="1"/>
        <v>0.15430916574425302</v>
      </c>
      <c r="H15" s="833">
        <f t="shared" si="2"/>
        <v>2.5301589945447778E-2</v>
      </c>
    </row>
    <row r="16" spans="1:8" x14ac:dyDescent="0.25">
      <c r="A16" s="831" t="s">
        <v>419</v>
      </c>
      <c r="B16" s="484">
        <v>3124.4343399999993</v>
      </c>
      <c r="C16" s="835">
        <v>3424.9646149999999</v>
      </c>
      <c r="D16" s="832">
        <f t="shared" si="0"/>
        <v>9.618709894220423E-2</v>
      </c>
      <c r="E16" s="484">
        <v>35373.508436000004</v>
      </c>
      <c r="F16" s="835">
        <v>39163.965654</v>
      </c>
      <c r="G16" s="832">
        <f t="shared" si="1"/>
        <v>0.1071552522096566</v>
      </c>
      <c r="H16" s="833">
        <f t="shared" si="2"/>
        <v>1.4215252863072465E-2</v>
      </c>
    </row>
    <row r="17" spans="1:8" x14ac:dyDescent="0.25">
      <c r="A17" s="831" t="s">
        <v>421</v>
      </c>
      <c r="B17" s="484">
        <v>2613.0612000000001</v>
      </c>
      <c r="C17" s="818">
        <v>2175.684812</v>
      </c>
      <c r="D17" s="832">
        <f t="shared" si="0"/>
        <v>-0.16738084358682459</v>
      </c>
      <c r="E17" s="484">
        <v>28061.356421000004</v>
      </c>
      <c r="F17" s="818">
        <v>27871.491333000002</v>
      </c>
      <c r="G17" s="832">
        <f t="shared" si="1"/>
        <v>-6.7660695068152421E-3</v>
      </c>
      <c r="H17" s="833">
        <f t="shared" si="2"/>
        <v>1.0116449913929028E-2</v>
      </c>
    </row>
    <row r="18" spans="1:8" x14ac:dyDescent="0.25">
      <c r="A18" s="831" t="s">
        <v>457</v>
      </c>
      <c r="B18" s="484">
        <v>136.333135</v>
      </c>
      <c r="C18" s="835">
        <v>1377.2508990000001</v>
      </c>
      <c r="D18" s="832">
        <f t="shared" si="0"/>
        <v>9.1020995299491947</v>
      </c>
      <c r="E18" s="484">
        <v>1675.2769660000001</v>
      </c>
      <c r="F18" s="835">
        <v>9739.0279060000012</v>
      </c>
      <c r="G18" s="832">
        <f t="shared" si="1"/>
        <v>4.813383759017194</v>
      </c>
      <c r="H18" s="833">
        <f t="shared" si="2"/>
        <v>3.5349521431869949E-3</v>
      </c>
    </row>
    <row r="19" spans="1:8" x14ac:dyDescent="0.25">
      <c r="A19" s="831" t="s">
        <v>455</v>
      </c>
      <c r="B19" s="484">
        <v>160.48760899999999</v>
      </c>
      <c r="C19" s="835">
        <v>139.54652300000001</v>
      </c>
      <c r="D19" s="832">
        <f t="shared" si="0"/>
        <v>-0.13048412977477897</v>
      </c>
      <c r="E19" s="484">
        <v>555.59106700000007</v>
      </c>
      <c r="F19" s="835">
        <v>1852.4576890000001</v>
      </c>
      <c r="G19" s="832">
        <f t="shared" si="1"/>
        <v>2.3342107154505416</v>
      </c>
      <c r="H19" s="833">
        <f t="shared" si="2"/>
        <v>6.7238222757935457E-4</v>
      </c>
    </row>
    <row r="20" spans="1:8" x14ac:dyDescent="0.25">
      <c r="A20" s="831" t="s">
        <v>435</v>
      </c>
      <c r="B20" s="484">
        <v>30.947279999999999</v>
      </c>
      <c r="C20" s="835">
        <v>0</v>
      </c>
      <c r="D20" s="832" t="s">
        <v>407</v>
      </c>
      <c r="E20" s="484">
        <v>1249.7276909999998</v>
      </c>
      <c r="F20" s="835">
        <v>1071.74036</v>
      </c>
      <c r="G20" s="832">
        <f t="shared" si="1"/>
        <v>-0.14242089079228049</v>
      </c>
      <c r="H20" s="836">
        <f t="shared" si="2"/>
        <v>3.8900708767740139E-4</v>
      </c>
    </row>
    <row r="21" spans="1:8" ht="15.75" thickBot="1" x14ac:dyDescent="0.3">
      <c r="A21" s="831" t="s">
        <v>440</v>
      </c>
      <c r="B21" s="484">
        <v>76.789021000000005</v>
      </c>
      <c r="C21" s="835">
        <v>54.013072999999999</v>
      </c>
      <c r="D21" s="832">
        <f t="shared" si="0"/>
        <v>-0.2966042241898097</v>
      </c>
      <c r="E21" s="484">
        <v>611.78684399999997</v>
      </c>
      <c r="F21" s="835">
        <v>551.66198799999995</v>
      </c>
      <c r="G21" s="832">
        <f t="shared" si="1"/>
        <v>-9.8277458218764879E-2</v>
      </c>
      <c r="H21" s="836">
        <f t="shared" si="2"/>
        <v>2.0023545939261403E-4</v>
      </c>
    </row>
    <row r="22" spans="1:8" x14ac:dyDescent="0.25">
      <c r="A22" s="826" t="s">
        <v>752</v>
      </c>
      <c r="B22" s="837">
        <f>+SUM(B23:B38)</f>
        <v>8512472.6236460004</v>
      </c>
      <c r="C22" s="838">
        <f>+SUM(C23:C38)</f>
        <v>9315084.3275469989</v>
      </c>
      <c r="D22" s="829">
        <f t="shared" si="0"/>
        <v>9.4286553318421173E-2</v>
      </c>
      <c r="E22" s="837">
        <f>+SUM(E23:E38)</f>
        <v>96965977.163893998</v>
      </c>
      <c r="F22" s="838">
        <f>+SUM(F23:F38)</f>
        <v>99725996.340683579</v>
      </c>
      <c r="G22" s="829">
        <f t="shared" si="1"/>
        <v>2.8463789645769566E-2</v>
      </c>
      <c r="H22" s="830">
        <f>SUM(H23:H38)</f>
        <v>0.99999999999999956</v>
      </c>
    </row>
    <row r="23" spans="1:8" x14ac:dyDescent="0.25">
      <c r="A23" s="831" t="s">
        <v>438</v>
      </c>
      <c r="B23" s="839">
        <v>2763422.150874</v>
      </c>
      <c r="C23" s="835">
        <v>3604363.7984070005</v>
      </c>
      <c r="D23" s="832">
        <f t="shared" si="0"/>
        <v>0.30431168370964667</v>
      </c>
      <c r="E23" s="839">
        <v>32110303.373525999</v>
      </c>
      <c r="F23" s="835">
        <v>33714634.549467996</v>
      </c>
      <c r="G23" s="832">
        <f t="shared" si="1"/>
        <v>4.9963127326436929E-2</v>
      </c>
      <c r="H23" s="833">
        <f t="shared" ref="H23:H38" si="3">(F23/$F$22)</f>
        <v>0.33807267700081117</v>
      </c>
    </row>
    <row r="24" spans="1:8" x14ac:dyDescent="0.25">
      <c r="A24" s="831" t="s">
        <v>420</v>
      </c>
      <c r="B24" s="839">
        <v>1681522.272599</v>
      </c>
      <c r="C24" s="835">
        <v>1845810.7683180002</v>
      </c>
      <c r="D24" s="832">
        <f t="shared" si="0"/>
        <v>9.7702241829406233E-2</v>
      </c>
      <c r="E24" s="839">
        <v>18828435.902884997</v>
      </c>
      <c r="F24" s="835">
        <v>21514534.528574999</v>
      </c>
      <c r="G24" s="832">
        <f t="shared" si="1"/>
        <v>0.14266180364341485</v>
      </c>
      <c r="H24" s="833">
        <f t="shared" si="3"/>
        <v>0.21573647111107444</v>
      </c>
    </row>
    <row r="25" spans="1:8" x14ac:dyDescent="0.25">
      <c r="A25" s="831" t="s">
        <v>421</v>
      </c>
      <c r="B25" s="839">
        <v>1931485.9917039999</v>
      </c>
      <c r="C25" s="835">
        <v>1418899.056234</v>
      </c>
      <c r="D25" s="832">
        <f t="shared" si="0"/>
        <v>-0.26538475436613662</v>
      </c>
      <c r="E25" s="839">
        <v>20152437.766073</v>
      </c>
      <c r="F25" s="840">
        <v>19351862.499912001</v>
      </c>
      <c r="G25" s="832">
        <f t="shared" si="1"/>
        <v>-3.9725976353529924E-2</v>
      </c>
      <c r="H25" s="833">
        <f t="shared" si="3"/>
        <v>0.19405033000424723</v>
      </c>
    </row>
    <row r="26" spans="1:8" x14ac:dyDescent="0.25">
      <c r="A26" s="831" t="s">
        <v>440</v>
      </c>
      <c r="B26" s="839">
        <v>731796.25740399992</v>
      </c>
      <c r="C26" s="835">
        <v>731557.85916399991</v>
      </c>
      <c r="D26" s="911">
        <f t="shared" si="0"/>
        <v>-3.2577132991318258E-4</v>
      </c>
      <c r="E26" s="839">
        <v>9489006.3989749979</v>
      </c>
      <c r="F26" s="835">
        <v>7894306.5859400006</v>
      </c>
      <c r="G26" s="832">
        <f t="shared" si="1"/>
        <v>-0.16805761804600072</v>
      </c>
      <c r="H26" s="833">
        <f t="shared" si="3"/>
        <v>7.9159967065874179E-2</v>
      </c>
    </row>
    <row r="27" spans="1:8" x14ac:dyDescent="0.25">
      <c r="A27" s="831" t="s">
        <v>459</v>
      </c>
      <c r="B27" s="839">
        <v>453109.19522499997</v>
      </c>
      <c r="C27" s="835">
        <v>723369.70545999997</v>
      </c>
      <c r="D27" s="832">
        <f t="shared" si="0"/>
        <v>0.59645779225644935</v>
      </c>
      <c r="E27" s="839">
        <v>3751860.8549579997</v>
      </c>
      <c r="F27" s="840">
        <v>6572963.8711679988</v>
      </c>
      <c r="G27" s="832">
        <f t="shared" si="1"/>
        <v>0.75192101340378192</v>
      </c>
      <c r="H27" s="833">
        <f t="shared" si="3"/>
        <v>6.5910235167904105E-2</v>
      </c>
    </row>
    <row r="28" spans="1:8" x14ac:dyDescent="0.25">
      <c r="A28" s="831" t="s">
        <v>435</v>
      </c>
      <c r="B28" s="839">
        <v>178254.89191900002</v>
      </c>
      <c r="C28" s="835">
        <v>351152.19761000003</v>
      </c>
      <c r="D28" s="832">
        <f t="shared" si="0"/>
        <v>0.9699442401253453</v>
      </c>
      <c r="E28" s="839">
        <v>3151536.9088969999</v>
      </c>
      <c r="F28" s="835">
        <v>2910499.5079550003</v>
      </c>
      <c r="G28" s="832">
        <f t="shared" si="1"/>
        <v>-7.6482493434087639E-2</v>
      </c>
      <c r="H28" s="833">
        <f t="shared" si="3"/>
        <v>2.9184962945992161E-2</v>
      </c>
    </row>
    <row r="29" spans="1:8" x14ac:dyDescent="0.25">
      <c r="A29" s="831" t="s">
        <v>432</v>
      </c>
      <c r="B29" s="839">
        <v>170818.25281199999</v>
      </c>
      <c r="C29" s="835">
        <v>157632.39112400002</v>
      </c>
      <c r="D29" s="832">
        <f t="shared" si="0"/>
        <v>-7.7192346080908192E-2</v>
      </c>
      <c r="E29" s="839">
        <v>2153231.3781969994</v>
      </c>
      <c r="F29" s="835">
        <v>2099786.8560099998</v>
      </c>
      <c r="G29" s="832">
        <f t="shared" si="1"/>
        <v>-2.4820612744251958E-2</v>
      </c>
      <c r="H29" s="833">
        <f t="shared" si="3"/>
        <v>2.1055561569289474E-2</v>
      </c>
    </row>
    <row r="30" spans="1:8" x14ac:dyDescent="0.25">
      <c r="A30" s="831" t="s">
        <v>463</v>
      </c>
      <c r="B30" s="839">
        <v>148997.596662</v>
      </c>
      <c r="C30" s="835">
        <v>155094.08725600003</v>
      </c>
      <c r="D30" s="832">
        <f t="shared" si="0"/>
        <v>4.0916704232685674E-2</v>
      </c>
      <c r="E30" s="839">
        <v>1928227.9996940002</v>
      </c>
      <c r="F30" s="835">
        <v>1583343.0336839999</v>
      </c>
      <c r="G30" s="832">
        <f t="shared" si="1"/>
        <v>-0.17886109218657331</v>
      </c>
      <c r="H30" s="833">
        <f t="shared" si="3"/>
        <v>1.5876933716209657E-2</v>
      </c>
    </row>
    <row r="31" spans="1:8" x14ac:dyDescent="0.25">
      <c r="A31" s="831" t="s">
        <v>597</v>
      </c>
      <c r="B31" s="839">
        <v>108946.67288300001</v>
      </c>
      <c r="C31" s="835">
        <v>103502.55836899995</v>
      </c>
      <c r="D31" s="832">
        <f t="shared" si="0"/>
        <v>-4.9970452239937568E-2</v>
      </c>
      <c r="E31" s="839">
        <v>1471951.2962529999</v>
      </c>
      <c r="F31" s="835">
        <v>1429153.3517909998</v>
      </c>
      <c r="G31" s="832">
        <f t="shared" si="1"/>
        <v>-2.9075652551104558E-2</v>
      </c>
      <c r="H31" s="833">
        <f t="shared" si="3"/>
        <v>1.4330800435512636E-2</v>
      </c>
    </row>
    <row r="32" spans="1:8" x14ac:dyDescent="0.25">
      <c r="A32" s="831" t="s">
        <v>419</v>
      </c>
      <c r="B32" s="839">
        <v>94415.587358999997</v>
      </c>
      <c r="C32" s="835">
        <v>106216.57652399999</v>
      </c>
      <c r="D32" s="832">
        <f t="shared" si="0"/>
        <v>0.12498984007935721</v>
      </c>
      <c r="E32" s="839">
        <v>1167472.40179</v>
      </c>
      <c r="F32" s="835">
        <v>999063.15893000003</v>
      </c>
      <c r="G32" s="832">
        <f t="shared" si="1"/>
        <v>-0.14425115540357991</v>
      </c>
      <c r="H32" s="833">
        <f t="shared" si="3"/>
        <v>1.0018081499201113E-2</v>
      </c>
    </row>
    <row r="33" spans="1:8" x14ac:dyDescent="0.25">
      <c r="A33" s="831" t="s">
        <v>457</v>
      </c>
      <c r="B33" s="839">
        <v>67081.736669999998</v>
      </c>
      <c r="C33" s="835">
        <v>51414.802347999997</v>
      </c>
      <c r="D33" s="832">
        <f t="shared" si="0"/>
        <v>-0.23354992133062202</v>
      </c>
      <c r="E33" s="839">
        <v>561292.05665600009</v>
      </c>
      <c r="F33" s="835">
        <v>537063.15515800007</v>
      </c>
      <c r="G33" s="832">
        <f t="shared" si="1"/>
        <v>-4.3166300343439934E-2</v>
      </c>
      <c r="H33" s="833">
        <f t="shared" si="3"/>
        <v>5.3853877109764532E-3</v>
      </c>
    </row>
    <row r="34" spans="1:8" x14ac:dyDescent="0.25">
      <c r="A34" s="831" t="s">
        <v>428</v>
      </c>
      <c r="B34" s="839">
        <v>36104.404269999999</v>
      </c>
      <c r="C34" s="835">
        <v>44998.908873</v>
      </c>
      <c r="D34" s="832">
        <f t="shared" si="0"/>
        <v>0.24635511325665749</v>
      </c>
      <c r="E34" s="839">
        <v>522905.85897</v>
      </c>
      <c r="F34" s="835">
        <v>531359.18117699993</v>
      </c>
      <c r="G34" s="832">
        <f t="shared" si="1"/>
        <v>1.6166049895962153E-2</v>
      </c>
      <c r="H34" s="833">
        <f t="shared" si="3"/>
        <v>5.3281912507724934E-3</v>
      </c>
    </row>
    <row r="35" spans="1:8" x14ac:dyDescent="0.25">
      <c r="A35" s="831" t="s">
        <v>596</v>
      </c>
      <c r="B35" s="839">
        <v>64159.502164999998</v>
      </c>
      <c r="C35" s="835">
        <v>1255.8625</v>
      </c>
      <c r="D35" s="832">
        <f t="shared" si="0"/>
        <v>-0.98042593134887057</v>
      </c>
      <c r="E35" s="839">
        <v>643516.17444999993</v>
      </c>
      <c r="F35" s="835">
        <v>284484.01377555996</v>
      </c>
      <c r="G35" s="832">
        <f t="shared" si="1"/>
        <v>-0.55792251217507838</v>
      </c>
      <c r="H35" s="833">
        <f t="shared" si="3"/>
        <v>2.8526565210108979E-3</v>
      </c>
    </row>
    <row r="36" spans="1:8" x14ac:dyDescent="0.25">
      <c r="A36" s="831" t="s">
        <v>433</v>
      </c>
      <c r="B36" s="839">
        <v>66183.049700000003</v>
      </c>
      <c r="C36" s="835">
        <v>2312.8624199999999</v>
      </c>
      <c r="D36" s="832">
        <f t="shared" si="0"/>
        <v>-0.96505355328163434</v>
      </c>
      <c r="E36" s="839">
        <v>856737.66589999991</v>
      </c>
      <c r="F36" s="835">
        <v>132685.81121000001</v>
      </c>
      <c r="G36" s="832">
        <f t="shared" si="1"/>
        <v>-0.84512667472065206</v>
      </c>
      <c r="H36" s="833">
        <f t="shared" si="3"/>
        <v>1.3305037410377856E-3</v>
      </c>
    </row>
    <row r="37" spans="1:8" x14ac:dyDescent="0.25">
      <c r="A37" s="831" t="s">
        <v>426</v>
      </c>
      <c r="B37" s="839">
        <v>12048.061400000001</v>
      </c>
      <c r="C37" s="835">
        <v>13434.89294</v>
      </c>
      <c r="D37" s="832">
        <f t="shared" si="0"/>
        <v>0.1151082729375863</v>
      </c>
      <c r="E37" s="839">
        <v>116785.12667</v>
      </c>
      <c r="F37" s="835">
        <v>123845.23593000001</v>
      </c>
      <c r="G37" s="832">
        <f t="shared" si="1"/>
        <v>6.0453839125848452E-2</v>
      </c>
      <c r="H37" s="833">
        <f t="shared" si="3"/>
        <v>1.2418550876836605E-3</v>
      </c>
    </row>
    <row r="38" spans="1:8" ht="15.75" thickBot="1" x14ac:dyDescent="0.3">
      <c r="A38" s="831" t="s">
        <v>424</v>
      </c>
      <c r="B38" s="839">
        <v>4127</v>
      </c>
      <c r="C38" s="835">
        <v>4068</v>
      </c>
      <c r="D38" s="832">
        <f t="shared" si="0"/>
        <v>-1.4296098861158235E-2</v>
      </c>
      <c r="E38" s="839">
        <v>60276</v>
      </c>
      <c r="F38" s="835">
        <v>46411</v>
      </c>
      <c r="G38" s="832">
        <f t="shared" si="1"/>
        <v>-0.23002521733359882</v>
      </c>
      <c r="H38" s="836">
        <f t="shared" si="3"/>
        <v>4.6538517240229835E-4</v>
      </c>
    </row>
    <row r="39" spans="1:8" x14ac:dyDescent="0.25">
      <c r="A39" s="826" t="s">
        <v>753</v>
      </c>
      <c r="B39" s="837">
        <f>+SUM(B40:B50)</f>
        <v>122917.357053</v>
      </c>
      <c r="C39" s="838">
        <f>+SUM(C40:C50)</f>
        <v>148851.43049299999</v>
      </c>
      <c r="D39" s="829">
        <f t="shared" si="0"/>
        <v>0.21098788699807169</v>
      </c>
      <c r="E39" s="837">
        <f>+SUM(E40:E50)</f>
        <v>1369649.111792</v>
      </c>
      <c r="F39" s="838">
        <f>+SUM(F40:F50)</f>
        <v>1468420.8667999995</v>
      </c>
      <c r="G39" s="829">
        <f t="shared" si="1"/>
        <v>7.2114641741175545E-2</v>
      </c>
      <c r="H39" s="830">
        <f>SUM(H40:H50)</f>
        <v>1.0000000000000002</v>
      </c>
    </row>
    <row r="40" spans="1:8" x14ac:dyDescent="0.25">
      <c r="A40" s="831" t="s">
        <v>433</v>
      </c>
      <c r="B40" s="839">
        <v>47201.029205999999</v>
      </c>
      <c r="C40" s="835">
        <v>60436.369339999997</v>
      </c>
      <c r="D40" s="832">
        <f t="shared" si="0"/>
        <v>0.28040363434104054</v>
      </c>
      <c r="E40" s="839">
        <v>546409.99542699999</v>
      </c>
      <c r="F40" s="835">
        <v>583516.55736899993</v>
      </c>
      <c r="G40" s="832">
        <f t="shared" si="1"/>
        <v>6.7909742231202275E-2</v>
      </c>
      <c r="H40" s="485">
        <f t="shared" ref="H40:H50" si="4">(F40/$F$39)</f>
        <v>0.39737691731431618</v>
      </c>
    </row>
    <row r="41" spans="1:8" x14ac:dyDescent="0.25">
      <c r="A41" s="831" t="s">
        <v>418</v>
      </c>
      <c r="B41" s="839">
        <v>26394.415163000001</v>
      </c>
      <c r="C41" s="835">
        <v>28750.743366999999</v>
      </c>
      <c r="D41" s="832">
        <f t="shared" si="0"/>
        <v>8.9273741791525918E-2</v>
      </c>
      <c r="E41" s="839">
        <v>257616.51796600001</v>
      </c>
      <c r="F41" s="835">
        <v>271959.89471899997</v>
      </c>
      <c r="G41" s="832">
        <f t="shared" si="1"/>
        <v>5.5677240210555867E-2</v>
      </c>
      <c r="H41" s="485">
        <f t="shared" si="4"/>
        <v>0.1852056865084315</v>
      </c>
    </row>
    <row r="42" spans="1:8" x14ac:dyDescent="0.25">
      <c r="A42" s="831" t="s">
        <v>463</v>
      </c>
      <c r="B42" s="839">
        <v>17722.171444</v>
      </c>
      <c r="C42" s="835">
        <v>19620.717500999999</v>
      </c>
      <c r="D42" s="832">
        <f t="shared" si="0"/>
        <v>0.10712829762420384</v>
      </c>
      <c r="E42" s="839">
        <v>187478.89956799999</v>
      </c>
      <c r="F42" s="835">
        <v>188850.26520699999</v>
      </c>
      <c r="G42" s="832">
        <f t="shared" si="1"/>
        <v>7.3147732473359817E-3</v>
      </c>
      <c r="H42" s="485">
        <f t="shared" si="4"/>
        <v>0.12860772376419899</v>
      </c>
    </row>
    <row r="43" spans="1:8" x14ac:dyDescent="0.25">
      <c r="A43" s="831" t="s">
        <v>428</v>
      </c>
      <c r="B43" s="839">
        <v>5354.9433339999996</v>
      </c>
      <c r="C43" s="835">
        <v>13479.223944000001</v>
      </c>
      <c r="D43" s="832">
        <f t="shared" si="0"/>
        <v>1.5171552905922874</v>
      </c>
      <c r="E43" s="839">
        <v>116946.11143499998</v>
      </c>
      <c r="F43" s="835">
        <v>142009.279301</v>
      </c>
      <c r="G43" s="832">
        <f t="shared" si="1"/>
        <v>0.21431381991636744</v>
      </c>
      <c r="H43" s="485">
        <f t="shared" si="4"/>
        <v>9.6708840436508056E-2</v>
      </c>
    </row>
    <row r="44" spans="1:8" x14ac:dyDescent="0.25">
      <c r="A44" s="831" t="s">
        <v>419</v>
      </c>
      <c r="B44" s="839">
        <v>11940.529692</v>
      </c>
      <c r="C44" s="835">
        <v>12537.904882999999</v>
      </c>
      <c r="D44" s="832">
        <f t="shared" si="0"/>
        <v>5.0029203595568505E-2</v>
      </c>
      <c r="E44" s="839">
        <v>131418.27581699999</v>
      </c>
      <c r="F44" s="835">
        <v>135602.83878900003</v>
      </c>
      <c r="G44" s="832">
        <f t="shared" si="1"/>
        <v>3.1841560437355421E-2</v>
      </c>
      <c r="H44" s="485">
        <f t="shared" si="4"/>
        <v>9.2346030933561557E-2</v>
      </c>
    </row>
    <row r="45" spans="1:8" x14ac:dyDescent="0.25">
      <c r="A45" s="831" t="s">
        <v>440</v>
      </c>
      <c r="B45" s="839">
        <v>6205.4844430000003</v>
      </c>
      <c r="C45" s="835">
        <v>5894.5332639999997</v>
      </c>
      <c r="D45" s="832">
        <f t="shared" si="0"/>
        <v>-5.0109090088971908E-2</v>
      </c>
      <c r="E45" s="839">
        <v>57633.202167000003</v>
      </c>
      <c r="F45" s="835">
        <v>57245.478552999994</v>
      </c>
      <c r="G45" s="832">
        <f t="shared" si="1"/>
        <v>-6.7274348712488274E-3</v>
      </c>
      <c r="H45" s="485">
        <f t="shared" si="4"/>
        <v>3.8984381009069993E-2</v>
      </c>
    </row>
    <row r="46" spans="1:8" x14ac:dyDescent="0.25">
      <c r="A46" s="831" t="s">
        <v>455</v>
      </c>
      <c r="B46" s="839">
        <v>3430.5570090000001</v>
      </c>
      <c r="C46" s="835">
        <v>3373.6436399999998</v>
      </c>
      <c r="D46" s="832">
        <f t="shared" si="0"/>
        <v>-1.6590124825411556E-2</v>
      </c>
      <c r="E46" s="839">
        <v>16417.317826999999</v>
      </c>
      <c r="F46" s="835">
        <v>39577.190063000002</v>
      </c>
      <c r="G46" s="832">
        <f t="shared" si="1"/>
        <v>1.4106976839975145</v>
      </c>
      <c r="H46" s="485">
        <f t="shared" si="4"/>
        <v>2.6952211697486357E-2</v>
      </c>
    </row>
    <row r="47" spans="1:8" x14ac:dyDescent="0.25">
      <c r="A47" s="831" t="s">
        <v>420</v>
      </c>
      <c r="B47" s="839">
        <v>3119.8727459999996</v>
      </c>
      <c r="C47" s="835">
        <v>2766.2604889999998</v>
      </c>
      <c r="D47" s="832">
        <f t="shared" si="0"/>
        <v>-0.11334188468211315</v>
      </c>
      <c r="E47" s="839">
        <v>37169.876649999998</v>
      </c>
      <c r="F47" s="835">
        <v>32136.049746999997</v>
      </c>
      <c r="G47" s="832">
        <f t="shared" si="1"/>
        <v>-0.13542759235925528</v>
      </c>
      <c r="H47" s="485">
        <f t="shared" si="4"/>
        <v>2.1884767830241521E-2</v>
      </c>
    </row>
    <row r="48" spans="1:8" x14ac:dyDescent="0.25">
      <c r="A48" s="831" t="s">
        <v>457</v>
      </c>
      <c r="B48" s="839">
        <v>1195.6140019999998</v>
      </c>
      <c r="C48" s="835">
        <v>1167.6106050000001</v>
      </c>
      <c r="D48" s="832">
        <f t="shared" si="0"/>
        <v>-2.3421770699536992E-2</v>
      </c>
      <c r="E48" s="839">
        <v>13136.491547000001</v>
      </c>
      <c r="F48" s="835">
        <v>14972.217709</v>
      </c>
      <c r="G48" s="832">
        <f t="shared" si="1"/>
        <v>0.13974249939050321</v>
      </c>
      <c r="H48" s="485">
        <f t="shared" si="4"/>
        <v>1.0196135214032771E-2</v>
      </c>
    </row>
    <row r="49" spans="1:8" x14ac:dyDescent="0.25">
      <c r="A49" s="831" t="s">
        <v>435</v>
      </c>
      <c r="B49" s="841">
        <v>351.95561400000003</v>
      </c>
      <c r="C49" s="835">
        <v>823.18158000000005</v>
      </c>
      <c r="D49" s="832">
        <f t="shared" si="0"/>
        <v>1.3388789587541572</v>
      </c>
      <c r="E49" s="839">
        <v>1596.6909899999998</v>
      </c>
      <c r="F49" s="835">
        <v>2540.6953130000002</v>
      </c>
      <c r="G49" s="832">
        <f t="shared" si="1"/>
        <v>0.59122543367016833</v>
      </c>
      <c r="H49" s="485">
        <f t="shared" si="4"/>
        <v>1.7302228335509247E-3</v>
      </c>
    </row>
    <row r="50" spans="1:8" ht="15.75" thickBot="1" x14ac:dyDescent="0.3">
      <c r="A50" s="831" t="s">
        <v>459</v>
      </c>
      <c r="B50" s="842">
        <v>0.78439999999999999</v>
      </c>
      <c r="C50" s="843">
        <v>1.2418800000000001</v>
      </c>
      <c r="D50" s="832">
        <f t="shared" si="0"/>
        <v>0.58322284548699654</v>
      </c>
      <c r="E50" s="839">
        <v>3825.7323980000001</v>
      </c>
      <c r="F50" s="835">
        <v>10.400029999999999</v>
      </c>
      <c r="G50" s="832">
        <f t="shared" si="1"/>
        <v>-0.99728155842645005</v>
      </c>
      <c r="H50" s="844">
        <f t="shared" si="4"/>
        <v>7.0824586023922897E-6</v>
      </c>
    </row>
    <row r="51" spans="1:8" x14ac:dyDescent="0.25">
      <c r="A51" s="845" t="s">
        <v>754</v>
      </c>
      <c r="B51" s="837">
        <f>+SUM(B52:B67)</f>
        <v>278608.25961300003</v>
      </c>
      <c r="C51" s="838">
        <f>+SUM(C52:C67)</f>
        <v>296799.529071</v>
      </c>
      <c r="D51" s="829">
        <f t="shared" si="0"/>
        <v>6.5293360230125552E-2</v>
      </c>
      <c r="E51" s="837">
        <f>+SUM(E52:E67)</f>
        <v>3084038.7076500007</v>
      </c>
      <c r="F51" s="838">
        <f>+SUM(F52:F67)</f>
        <v>3043044.0826857826</v>
      </c>
      <c r="G51" s="829">
        <f t="shared" si="1"/>
        <v>-1.3292513113577487E-2</v>
      </c>
      <c r="H51" s="830">
        <f>SUM(H52:H67)</f>
        <v>1</v>
      </c>
    </row>
    <row r="52" spans="1:8" x14ac:dyDescent="0.25">
      <c r="A52" s="831" t="s">
        <v>463</v>
      </c>
      <c r="B52" s="839">
        <v>55882.385231000007</v>
      </c>
      <c r="C52" s="835">
        <v>56911.551941999998</v>
      </c>
      <c r="D52" s="832">
        <f t="shared" si="0"/>
        <v>1.8416656818526E-2</v>
      </c>
      <c r="E52" s="839">
        <v>623851.82775399997</v>
      </c>
      <c r="F52" s="835">
        <v>606769.83864800003</v>
      </c>
      <c r="G52" s="832">
        <f t="shared" si="1"/>
        <v>-2.7381484426356129E-2</v>
      </c>
      <c r="H52" s="485">
        <f t="shared" ref="H52:H67" si="5">(F52/$F$51)</f>
        <v>0.19939567819617868</v>
      </c>
    </row>
    <row r="53" spans="1:8" x14ac:dyDescent="0.25">
      <c r="A53" s="831" t="s">
        <v>433</v>
      </c>
      <c r="B53" s="839">
        <v>45715.829397000001</v>
      </c>
      <c r="C53" s="835">
        <v>51660.717682000002</v>
      </c>
      <c r="D53" s="832">
        <f t="shared" si="0"/>
        <v>0.13004004003458203</v>
      </c>
      <c r="E53" s="839">
        <v>641959.94289300009</v>
      </c>
      <c r="F53" s="835">
        <v>548279.59155499993</v>
      </c>
      <c r="G53" s="832">
        <f t="shared" si="1"/>
        <v>-0.14592865547938794</v>
      </c>
      <c r="H53" s="485">
        <f t="shared" si="5"/>
        <v>0.18017471211626018</v>
      </c>
    </row>
    <row r="54" spans="1:8" ht="15" customHeight="1" x14ac:dyDescent="0.25">
      <c r="A54" s="831" t="s">
        <v>418</v>
      </c>
      <c r="B54" s="839">
        <v>39421.623201000002</v>
      </c>
      <c r="C54" s="835">
        <v>58724.372142</v>
      </c>
      <c r="D54" s="832">
        <f t="shared" si="0"/>
        <v>0.48964876059467666</v>
      </c>
      <c r="E54" s="839">
        <v>444490.99537100008</v>
      </c>
      <c r="F54" s="835">
        <v>496865.08892800001</v>
      </c>
      <c r="G54" s="832">
        <f t="shared" si="1"/>
        <v>0.11782936910405839</v>
      </c>
      <c r="H54" s="485">
        <f t="shared" si="5"/>
        <v>0.16327896521612931</v>
      </c>
    </row>
    <row r="55" spans="1:8" x14ac:dyDescent="0.25">
      <c r="A55" s="831" t="s">
        <v>419</v>
      </c>
      <c r="B55" s="839">
        <v>30465.724153000003</v>
      </c>
      <c r="C55" s="835">
        <v>35635.070669000001</v>
      </c>
      <c r="D55" s="832">
        <f t="shared" si="0"/>
        <v>0.16967745424462422</v>
      </c>
      <c r="E55" s="839">
        <v>277499.40049300005</v>
      </c>
      <c r="F55" s="835">
        <v>286645.54125899996</v>
      </c>
      <c r="G55" s="832">
        <f t="shared" si="1"/>
        <v>3.295913702786768E-2</v>
      </c>
      <c r="H55" s="485">
        <f t="shared" si="5"/>
        <v>9.4196972988313518E-2</v>
      </c>
    </row>
    <row r="56" spans="1:8" x14ac:dyDescent="0.25">
      <c r="A56" s="831" t="s">
        <v>428</v>
      </c>
      <c r="B56" s="839">
        <v>20383.904995000001</v>
      </c>
      <c r="C56" s="835">
        <v>14869.885325000001</v>
      </c>
      <c r="D56" s="832">
        <f t="shared" si="0"/>
        <v>-0.27050850518350344</v>
      </c>
      <c r="E56" s="839">
        <v>223295.78919099993</v>
      </c>
      <c r="F56" s="835">
        <v>219179.49991000004</v>
      </c>
      <c r="G56" s="832">
        <f t="shared" si="1"/>
        <v>-1.8434244980226389E-2</v>
      </c>
      <c r="H56" s="485">
        <f t="shared" si="5"/>
        <v>7.2026396580016944E-2</v>
      </c>
    </row>
    <row r="57" spans="1:8" x14ac:dyDescent="0.25">
      <c r="A57" s="831" t="s">
        <v>440</v>
      </c>
      <c r="B57" s="839">
        <v>19117.485237999997</v>
      </c>
      <c r="C57" s="835">
        <v>18106.951438999997</v>
      </c>
      <c r="D57" s="832">
        <f t="shared" si="0"/>
        <v>-5.285913844941037E-2</v>
      </c>
      <c r="E57" s="839">
        <v>219189.95069900004</v>
      </c>
      <c r="F57" s="835">
        <v>200169.39972900003</v>
      </c>
      <c r="G57" s="832">
        <f t="shared" si="1"/>
        <v>-8.6776564844068704E-2</v>
      </c>
      <c r="H57" s="485">
        <f t="shared" si="5"/>
        <v>6.5779329608768283E-2</v>
      </c>
    </row>
    <row r="58" spans="1:8" ht="15" customHeight="1" x14ac:dyDescent="0.25">
      <c r="A58" s="831" t="s">
        <v>457</v>
      </c>
      <c r="B58" s="839">
        <v>12827.731608</v>
      </c>
      <c r="C58" s="835">
        <v>10734.160324</v>
      </c>
      <c r="D58" s="832">
        <f t="shared" si="0"/>
        <v>-0.16320666412246621</v>
      </c>
      <c r="E58" s="839">
        <v>138334.484532</v>
      </c>
      <c r="F58" s="835">
        <v>131698.12276100004</v>
      </c>
      <c r="G58" s="832">
        <f t="shared" si="1"/>
        <v>-4.7973300319522405E-2</v>
      </c>
      <c r="H58" s="485">
        <f t="shared" si="5"/>
        <v>4.3278414371428896E-2</v>
      </c>
    </row>
    <row r="59" spans="1:8" x14ac:dyDescent="0.25">
      <c r="A59" s="831" t="s">
        <v>459</v>
      </c>
      <c r="B59" s="839">
        <v>10029.883164000001</v>
      </c>
      <c r="C59" s="835">
        <v>13583.590275000002</v>
      </c>
      <c r="D59" s="832">
        <f t="shared" si="0"/>
        <v>0.35431191499370907</v>
      </c>
      <c r="E59" s="839">
        <v>115960.732298</v>
      </c>
      <c r="F59" s="835">
        <v>114640.93024000002</v>
      </c>
      <c r="G59" s="832">
        <f t="shared" si="1"/>
        <v>-1.1381456738375095E-2</v>
      </c>
      <c r="H59" s="485">
        <f t="shared" si="5"/>
        <v>3.7673108612616038E-2</v>
      </c>
    </row>
    <row r="60" spans="1:8" x14ac:dyDescent="0.25">
      <c r="A60" s="831" t="s">
        <v>420</v>
      </c>
      <c r="B60" s="839">
        <v>10923.463091000001</v>
      </c>
      <c r="C60" s="835">
        <v>9375.8841339999999</v>
      </c>
      <c r="D60" s="832">
        <f t="shared" si="0"/>
        <v>-0.14167475498453175</v>
      </c>
      <c r="E60" s="839">
        <v>110920.21326500001</v>
      </c>
      <c r="F60" s="835">
        <v>110775.518839</v>
      </c>
      <c r="G60" s="832">
        <f t="shared" si="1"/>
        <v>-1.3044910547937993E-3</v>
      </c>
      <c r="H60" s="485">
        <f t="shared" si="5"/>
        <v>3.6402863655274363E-2</v>
      </c>
    </row>
    <row r="61" spans="1:8" x14ac:dyDescent="0.25">
      <c r="A61" s="831" t="s">
        <v>432</v>
      </c>
      <c r="B61" s="839">
        <v>7252.5530519999993</v>
      </c>
      <c r="C61" s="835">
        <v>7825.1093520000004</v>
      </c>
      <c r="D61" s="832">
        <f t="shared" si="0"/>
        <v>7.8945482493521402E-2</v>
      </c>
      <c r="E61" s="839">
        <v>71410.422256999998</v>
      </c>
      <c r="F61" s="835">
        <v>84254.346974999993</v>
      </c>
      <c r="G61" s="832">
        <f t="shared" si="1"/>
        <v>0.17986064655626599</v>
      </c>
      <c r="H61" s="485">
        <f t="shared" si="5"/>
        <v>2.7687521010421028E-2</v>
      </c>
    </row>
    <row r="62" spans="1:8" x14ac:dyDescent="0.25">
      <c r="A62" s="831" t="s">
        <v>426</v>
      </c>
      <c r="B62" s="839">
        <v>6951.3639059999996</v>
      </c>
      <c r="C62" s="835">
        <v>7031.1486130000003</v>
      </c>
      <c r="D62" s="832">
        <f t="shared" si="0"/>
        <v>1.1477561537403425E-2</v>
      </c>
      <c r="E62" s="839">
        <v>71914.862248999998</v>
      </c>
      <c r="F62" s="835">
        <v>74464.052828</v>
      </c>
      <c r="G62" s="832">
        <f t="shared" si="1"/>
        <v>3.5447340080741796E-2</v>
      </c>
      <c r="H62" s="485">
        <f t="shared" si="5"/>
        <v>2.4470251105359678E-2</v>
      </c>
    </row>
    <row r="63" spans="1:8" x14ac:dyDescent="0.25">
      <c r="A63" s="831" t="s">
        <v>455</v>
      </c>
      <c r="B63" s="839">
        <v>4434.100641</v>
      </c>
      <c r="C63" s="835">
        <v>3988.5820680000002</v>
      </c>
      <c r="D63" s="832">
        <f t="shared" si="0"/>
        <v>-0.10047552120953307</v>
      </c>
      <c r="E63" s="839">
        <v>22756.618642000001</v>
      </c>
      <c r="F63" s="835">
        <v>55938.362408999994</v>
      </c>
      <c r="G63" s="832">
        <f t="shared" si="1"/>
        <v>1.4581139794538371</v>
      </c>
      <c r="H63" s="485">
        <f t="shared" si="5"/>
        <v>1.8382370050856755E-2</v>
      </c>
    </row>
    <row r="64" spans="1:8" x14ac:dyDescent="0.25">
      <c r="A64" s="831" t="s">
        <v>596</v>
      </c>
      <c r="B64" s="839">
        <v>251.99926299999998</v>
      </c>
      <c r="C64" s="835">
        <v>1.0178</v>
      </c>
      <c r="D64" s="832">
        <f t="shared" si="0"/>
        <v>-0.99596109929892929</v>
      </c>
      <c r="E64" s="839">
        <v>56933.181070999992</v>
      </c>
      <c r="F64" s="835">
        <v>50786.606275782498</v>
      </c>
      <c r="G64" s="832">
        <f t="shared" si="1"/>
        <v>-0.10796120433798084</v>
      </c>
      <c r="H64" s="485">
        <f t="shared" si="5"/>
        <v>1.6689408663103682E-2</v>
      </c>
    </row>
    <row r="65" spans="1:8" x14ac:dyDescent="0.25">
      <c r="A65" s="831" t="s">
        <v>421</v>
      </c>
      <c r="B65" s="839">
        <v>2480.1248109999997</v>
      </c>
      <c r="C65" s="835">
        <v>1916.2331239999999</v>
      </c>
      <c r="D65" s="832">
        <f t="shared" si="0"/>
        <v>-0.22736423767827862</v>
      </c>
      <c r="E65" s="839">
        <v>24648.085017999998</v>
      </c>
      <c r="F65" s="835">
        <v>22142.231970000001</v>
      </c>
      <c r="G65" s="832">
        <f t="shared" si="1"/>
        <v>-0.10166522251809917</v>
      </c>
      <c r="H65" s="485">
        <f t="shared" si="5"/>
        <v>7.2763428226308591E-3</v>
      </c>
    </row>
    <row r="66" spans="1:8" x14ac:dyDescent="0.25">
      <c r="A66" s="831" t="s">
        <v>438</v>
      </c>
      <c r="B66" s="839">
        <v>10561.293236</v>
      </c>
      <c r="C66" s="835">
        <v>2134.5362429999996</v>
      </c>
      <c r="D66" s="832">
        <f t="shared" si="0"/>
        <v>-0.79789063750980205</v>
      </c>
      <c r="E66" s="839">
        <v>30108.515793999999</v>
      </c>
      <c r="F66" s="835">
        <v>21309.393471999996</v>
      </c>
      <c r="G66" s="832">
        <f t="shared" si="1"/>
        <v>-0.29224696368970415</v>
      </c>
      <c r="H66" s="485">
        <f t="shared" si="5"/>
        <v>7.0026568439299055E-3</v>
      </c>
    </row>
    <row r="67" spans="1:8" ht="15" customHeight="1" thickBot="1" x14ac:dyDescent="0.3">
      <c r="A67" s="831" t="s">
        <v>435</v>
      </c>
      <c r="B67" s="839">
        <v>1908.7946259999999</v>
      </c>
      <c r="C67" s="835">
        <v>4300.7179390000001</v>
      </c>
      <c r="D67" s="832">
        <f t="shared" si="0"/>
        <v>1.2531066885977289</v>
      </c>
      <c r="E67" s="839">
        <v>10763.686122999999</v>
      </c>
      <c r="F67" s="835">
        <v>19125.556886999999</v>
      </c>
      <c r="G67" s="832">
        <f t="shared" si="1"/>
        <v>0.77685940192293734</v>
      </c>
      <c r="H67" s="485">
        <f t="shared" si="5"/>
        <v>6.2850081587118621E-3</v>
      </c>
    </row>
    <row r="68" spans="1:8" x14ac:dyDescent="0.25">
      <c r="A68" s="845" t="s">
        <v>755</v>
      </c>
      <c r="B68" s="837">
        <f>+SUM(B69:B79)</f>
        <v>22997.871184999996</v>
      </c>
      <c r="C68" s="838">
        <f>+SUM(C69:C79)</f>
        <v>25556.623569999996</v>
      </c>
      <c r="D68" s="829">
        <f t="shared" si="0"/>
        <v>0.11126040164399686</v>
      </c>
      <c r="E68" s="837">
        <f>+SUM(E69:E79)</f>
        <v>255442.99716300002</v>
      </c>
      <c r="F68" s="838">
        <f>+SUM(F69:F79)</f>
        <v>273014.57352400001</v>
      </c>
      <c r="G68" s="829">
        <f t="shared" si="1"/>
        <v>6.8788639955502218E-2</v>
      </c>
      <c r="H68" s="830">
        <f>SUM(H69:H79)</f>
        <v>1</v>
      </c>
    </row>
    <row r="69" spans="1:8" x14ac:dyDescent="0.25">
      <c r="A69" s="831" t="s">
        <v>463</v>
      </c>
      <c r="B69" s="839">
        <v>9057.3094520000013</v>
      </c>
      <c r="C69" s="835">
        <v>8086.124558999999</v>
      </c>
      <c r="D69" s="832">
        <f t="shared" si="0"/>
        <v>-0.10722664364587309</v>
      </c>
      <c r="E69" s="839">
        <v>90930.636452000006</v>
      </c>
      <c r="F69" s="835">
        <v>93288.796677000006</v>
      </c>
      <c r="G69" s="832">
        <f t="shared" si="1"/>
        <v>2.5933616182757246E-2</v>
      </c>
      <c r="H69" s="485">
        <f t="shared" ref="H69:H79" si="6">(F69/$F$68)</f>
        <v>0.34169896307311676</v>
      </c>
    </row>
    <row r="70" spans="1:8" x14ac:dyDescent="0.25">
      <c r="A70" s="831" t="s">
        <v>418</v>
      </c>
      <c r="B70" s="839">
        <v>3037.6852749999998</v>
      </c>
      <c r="C70" s="835">
        <v>3181.8084089999998</v>
      </c>
      <c r="D70" s="832">
        <f t="shared" si="0"/>
        <v>4.7445051396906024E-2</v>
      </c>
      <c r="E70" s="839">
        <v>33241.849897</v>
      </c>
      <c r="F70" s="835">
        <v>36956.435393999993</v>
      </c>
      <c r="G70" s="832">
        <f t="shared" si="1"/>
        <v>0.11174424734211996</v>
      </c>
      <c r="H70" s="485">
        <f t="shared" si="6"/>
        <v>0.135364332082995</v>
      </c>
    </row>
    <row r="71" spans="1:8" x14ac:dyDescent="0.25">
      <c r="A71" s="831" t="s">
        <v>419</v>
      </c>
      <c r="B71" s="839">
        <v>2960.3471340000001</v>
      </c>
      <c r="C71" s="835">
        <v>3938.9641659999998</v>
      </c>
      <c r="D71" s="832">
        <f t="shared" ref="D71:D81" si="7">+C71/B71-1</f>
        <v>0.33057509396801699</v>
      </c>
      <c r="E71" s="839">
        <v>28910.326963</v>
      </c>
      <c r="F71" s="835">
        <v>33065.116696999998</v>
      </c>
      <c r="G71" s="832">
        <f t="shared" ref="G71:G84" si="8">+F71/E71-1</f>
        <v>0.14371299706562923</v>
      </c>
      <c r="H71" s="485">
        <f t="shared" si="6"/>
        <v>0.12111117831624958</v>
      </c>
    </row>
    <row r="72" spans="1:8" x14ac:dyDescent="0.25">
      <c r="A72" s="831" t="s">
        <v>433</v>
      </c>
      <c r="B72" s="839">
        <v>1685.1040090000001</v>
      </c>
      <c r="C72" s="835">
        <v>1959.088792</v>
      </c>
      <c r="D72" s="832">
        <f t="shared" si="7"/>
        <v>0.162592208870592</v>
      </c>
      <c r="E72" s="839">
        <v>21718.581306999997</v>
      </c>
      <c r="F72" s="835">
        <v>23519.345429000001</v>
      </c>
      <c r="G72" s="832">
        <f t="shared" si="8"/>
        <v>8.2913524439997E-2</v>
      </c>
      <c r="H72" s="485">
        <f t="shared" si="6"/>
        <v>8.6146849691642838E-2</v>
      </c>
    </row>
    <row r="73" spans="1:8" x14ac:dyDescent="0.25">
      <c r="A73" s="831" t="s">
        <v>420</v>
      </c>
      <c r="B73" s="839">
        <v>2140.8207500000003</v>
      </c>
      <c r="C73" s="835">
        <v>2051.1152510000002</v>
      </c>
      <c r="D73" s="832">
        <f t="shared" si="7"/>
        <v>-4.1902386736488828E-2</v>
      </c>
      <c r="E73" s="839">
        <v>27152.095245</v>
      </c>
      <c r="F73" s="835">
        <v>23392.033085999999</v>
      </c>
      <c r="G73" s="832">
        <f t="shared" si="8"/>
        <v>-0.1384814735316755</v>
      </c>
      <c r="H73" s="485">
        <f t="shared" si="6"/>
        <v>8.5680529006425601E-2</v>
      </c>
    </row>
    <row r="74" spans="1:8" x14ac:dyDescent="0.25">
      <c r="A74" s="831" t="s">
        <v>428</v>
      </c>
      <c r="B74" s="839">
        <v>496.33453200000002</v>
      </c>
      <c r="C74" s="835">
        <v>2422.6665440000002</v>
      </c>
      <c r="D74" s="832">
        <f t="shared" si="7"/>
        <v>3.8811162387548723</v>
      </c>
      <c r="E74" s="839">
        <v>20275.836626999997</v>
      </c>
      <c r="F74" s="835">
        <v>22820.782691</v>
      </c>
      <c r="G74" s="832">
        <f t="shared" si="8"/>
        <v>0.12551620487073101</v>
      </c>
      <c r="H74" s="485">
        <f t="shared" si="6"/>
        <v>8.3588148414333222E-2</v>
      </c>
    </row>
    <row r="75" spans="1:8" x14ac:dyDescent="0.25">
      <c r="A75" s="831" t="s">
        <v>457</v>
      </c>
      <c r="B75" s="839">
        <v>1736.2456239999999</v>
      </c>
      <c r="C75" s="835">
        <v>1701.7149959999999</v>
      </c>
      <c r="D75" s="832">
        <f t="shared" si="7"/>
        <v>-1.9888100809404841E-2</v>
      </c>
      <c r="E75" s="839">
        <v>18999.018540999998</v>
      </c>
      <c r="F75" s="835">
        <v>20913.813836999998</v>
      </c>
      <c r="G75" s="832">
        <f t="shared" si="8"/>
        <v>0.10078390585639263</v>
      </c>
      <c r="H75" s="485">
        <f t="shared" si="6"/>
        <v>7.660328738883794E-2</v>
      </c>
    </row>
    <row r="76" spans="1:8" x14ac:dyDescent="0.25">
      <c r="A76" s="831" t="s">
        <v>455</v>
      </c>
      <c r="B76" s="839">
        <v>533.80308300000002</v>
      </c>
      <c r="C76" s="835">
        <v>734.05149900000004</v>
      </c>
      <c r="D76" s="832">
        <f t="shared" si="7"/>
        <v>0.37513536803608161</v>
      </c>
      <c r="E76" s="839">
        <v>3038.3644549999999</v>
      </c>
      <c r="F76" s="835">
        <v>9547.1078879999986</v>
      </c>
      <c r="G76" s="832">
        <f t="shared" si="8"/>
        <v>2.1421865379872602</v>
      </c>
      <c r="H76" s="485">
        <f t="shared" si="6"/>
        <v>3.4969224407211862E-2</v>
      </c>
    </row>
    <row r="77" spans="1:8" x14ac:dyDescent="0.25">
      <c r="A77" s="831" t="s">
        <v>440</v>
      </c>
      <c r="B77" s="839">
        <v>884.94383599999992</v>
      </c>
      <c r="C77" s="835">
        <v>498.97315900000001</v>
      </c>
      <c r="D77" s="832">
        <f t="shared" si="7"/>
        <v>-0.43615273794618525</v>
      </c>
      <c r="E77" s="839">
        <v>5664.8592389999994</v>
      </c>
      <c r="F77" s="835">
        <v>5840.0219539999998</v>
      </c>
      <c r="G77" s="832">
        <f t="shared" si="8"/>
        <v>3.0920929825419829E-2</v>
      </c>
      <c r="H77" s="485">
        <f t="shared" si="6"/>
        <v>2.1390879902924372E-2</v>
      </c>
    </row>
    <row r="78" spans="1:8" x14ac:dyDescent="0.25">
      <c r="A78" s="831" t="s">
        <v>435</v>
      </c>
      <c r="B78" s="839">
        <v>448.98131599999999</v>
      </c>
      <c r="C78" s="835">
        <v>958.12310500000001</v>
      </c>
      <c r="D78" s="832">
        <f t="shared" si="7"/>
        <v>1.1339932662142225</v>
      </c>
      <c r="E78" s="839">
        <v>2757.9147439999997</v>
      </c>
      <c r="F78" s="835">
        <v>3448.699791</v>
      </c>
      <c r="G78" s="832">
        <f t="shared" si="8"/>
        <v>0.25047367707897505</v>
      </c>
      <c r="H78" s="485">
        <f t="shared" si="6"/>
        <v>1.2631925638566081E-2</v>
      </c>
    </row>
    <row r="79" spans="1:8" ht="15.75" thickBot="1" x14ac:dyDescent="0.3">
      <c r="A79" s="831" t="s">
        <v>459</v>
      </c>
      <c r="B79" s="839">
        <v>16.296174000000001</v>
      </c>
      <c r="C79" s="835">
        <v>23.993089999999999</v>
      </c>
      <c r="D79" s="832">
        <f t="shared" si="7"/>
        <v>0.47231429904958055</v>
      </c>
      <c r="E79" s="839">
        <v>2753.5136930000003</v>
      </c>
      <c r="F79" s="835">
        <v>222.42008000000004</v>
      </c>
      <c r="G79" s="832">
        <f t="shared" si="8"/>
        <v>-0.91922317998075054</v>
      </c>
      <c r="H79" s="485">
        <f t="shared" si="6"/>
        <v>8.1468207769666069E-4</v>
      </c>
    </row>
    <row r="80" spans="1:8" x14ac:dyDescent="0.25">
      <c r="A80" s="845" t="s">
        <v>756</v>
      </c>
      <c r="B80" s="837">
        <f>+B81</f>
        <v>1504515.7113900001</v>
      </c>
      <c r="C80" s="838">
        <f>+C81</f>
        <v>1120723.4809320001</v>
      </c>
      <c r="D80" s="829">
        <f t="shared" si="7"/>
        <v>-0.25509353445263794</v>
      </c>
      <c r="E80" s="837">
        <f>+E81</f>
        <v>12936826.381839</v>
      </c>
      <c r="F80" s="838">
        <f>+F81</f>
        <v>14080999.196642999</v>
      </c>
      <c r="G80" s="829">
        <f t="shared" si="8"/>
        <v>8.8443083414199153E-2</v>
      </c>
      <c r="H80" s="830">
        <f>SUM(H81)</f>
        <v>1</v>
      </c>
    </row>
    <row r="81" spans="1:8" ht="15.75" thickBot="1" x14ac:dyDescent="0.3">
      <c r="A81" s="831" t="s">
        <v>428</v>
      </c>
      <c r="B81" s="839">
        <v>1504515.7113900001</v>
      </c>
      <c r="C81" s="835">
        <v>1120723.4809320001</v>
      </c>
      <c r="D81" s="832">
        <f t="shared" si="7"/>
        <v>-0.25509353445263794</v>
      </c>
      <c r="E81" s="839">
        <v>12936826.381839</v>
      </c>
      <c r="F81" s="835">
        <v>14080999.196642999</v>
      </c>
      <c r="G81" s="832">
        <f t="shared" si="8"/>
        <v>8.8443083414199153E-2</v>
      </c>
      <c r="H81" s="485">
        <f>(F81/$F$80)</f>
        <v>1</v>
      </c>
    </row>
    <row r="82" spans="1:8" x14ac:dyDescent="0.25">
      <c r="A82" s="845" t="s">
        <v>757</v>
      </c>
      <c r="B82" s="837">
        <f>+B83</f>
        <v>2665.8644999999997</v>
      </c>
      <c r="C82" s="838">
        <f>+C83</f>
        <v>3166.0149000000001</v>
      </c>
      <c r="D82" s="829">
        <f>(C82-B82)/B82</f>
        <v>0.18761283628631556</v>
      </c>
      <c r="E82" s="837">
        <f>+E83</f>
        <v>28231.359913000004</v>
      </c>
      <c r="F82" s="838">
        <f>+F83</f>
        <v>26230.046979999999</v>
      </c>
      <c r="G82" s="829">
        <f t="shared" si="8"/>
        <v>-7.0889710561850672E-2</v>
      </c>
      <c r="H82" s="830">
        <f>SUM(H83)</f>
        <v>1</v>
      </c>
    </row>
    <row r="83" spans="1:8" ht="15.75" thickBot="1" x14ac:dyDescent="0.3">
      <c r="A83" s="831" t="s">
        <v>435</v>
      </c>
      <c r="B83" s="839">
        <v>2665.8644999999997</v>
      </c>
      <c r="C83" s="835">
        <v>3166.0149000000001</v>
      </c>
      <c r="D83" s="832">
        <f>+C83/B83-1</f>
        <v>0.18761283628631564</v>
      </c>
      <c r="E83" s="839">
        <v>28231.359913000004</v>
      </c>
      <c r="F83" s="835">
        <v>26230.046979999999</v>
      </c>
      <c r="G83" s="832">
        <f t="shared" si="8"/>
        <v>-7.0889710561850672E-2</v>
      </c>
      <c r="H83" s="485">
        <f>(F83/$F$82)</f>
        <v>1</v>
      </c>
    </row>
    <row r="84" spans="1:8" x14ac:dyDescent="0.25">
      <c r="A84" s="845" t="s">
        <v>758</v>
      </c>
      <c r="B84" s="837">
        <f>SUM(B85:B91)</f>
        <v>2864.4805269999997</v>
      </c>
      <c r="C84" s="838">
        <f>SUM(C85:C91)</f>
        <v>3007.2105880000004</v>
      </c>
      <c r="D84" s="829">
        <f t="shared" ref="D84:D102" si="9">(C84-B84)/B84</f>
        <v>4.9827554998072669E-2</v>
      </c>
      <c r="E84" s="837">
        <f>SUM(E85:E91)</f>
        <v>31587.568952999998</v>
      </c>
      <c r="F84" s="838">
        <f>SUM(F85:F91)</f>
        <v>33475.619032000002</v>
      </c>
      <c r="G84" s="829">
        <f t="shared" si="8"/>
        <v>5.9771933756892937E-2</v>
      </c>
      <c r="H84" s="830">
        <f>SUM(H85:H91)</f>
        <v>1</v>
      </c>
    </row>
    <row r="85" spans="1:8" x14ac:dyDescent="0.25">
      <c r="A85" s="831" t="s">
        <v>420</v>
      </c>
      <c r="B85" s="480">
        <v>901.826324</v>
      </c>
      <c r="C85" s="772">
        <v>510.817227</v>
      </c>
      <c r="D85" s="832">
        <f t="shared" si="9"/>
        <v>-0.43357472120097484</v>
      </c>
      <c r="E85" s="480">
        <v>10668.505539</v>
      </c>
      <c r="F85" s="772">
        <v>9974.1883769999986</v>
      </c>
      <c r="G85" s="832">
        <f t="shared" ref="G85:G97" si="10">(F85-E85)/E85</f>
        <v>-6.5081014342809468E-2</v>
      </c>
      <c r="H85" s="485">
        <f>(F85/$F$84)</f>
        <v>0.29795381431081158</v>
      </c>
    </row>
    <row r="86" spans="1:8" x14ac:dyDescent="0.25">
      <c r="A86" s="831" t="s">
        <v>426</v>
      </c>
      <c r="B86" s="839">
        <v>381.03559999999999</v>
      </c>
      <c r="C86" s="835">
        <v>957.40083300000003</v>
      </c>
      <c r="D86" s="832">
        <f t="shared" si="9"/>
        <v>1.5126283029722158</v>
      </c>
      <c r="E86" s="839">
        <v>3625.2352950000004</v>
      </c>
      <c r="F86" s="835">
        <v>7127.6507129999991</v>
      </c>
      <c r="G86" s="832">
        <f t="shared" si="10"/>
        <v>0.9661208536810294</v>
      </c>
      <c r="H86" s="485">
        <f>(F86/$F$84)</f>
        <v>0.21292065446755556</v>
      </c>
    </row>
    <row r="87" spans="1:8" x14ac:dyDescent="0.25">
      <c r="A87" s="831" t="s">
        <v>432</v>
      </c>
      <c r="B87" s="839">
        <v>590.82238600000005</v>
      </c>
      <c r="C87" s="846">
        <v>861.35392899999999</v>
      </c>
      <c r="D87" s="832">
        <f t="shared" si="9"/>
        <v>0.45788979803483598</v>
      </c>
      <c r="E87" s="839">
        <v>7681.2227750000002</v>
      </c>
      <c r="F87" s="846">
        <v>6311.9519019999998</v>
      </c>
      <c r="G87" s="832">
        <f t="shared" si="10"/>
        <v>-0.17826209616736449</v>
      </c>
      <c r="H87" s="485">
        <f>(F87/$F$84)</f>
        <v>0.18855370220237841</v>
      </c>
    </row>
    <row r="88" spans="1:8" x14ac:dyDescent="0.25">
      <c r="A88" s="831" t="s">
        <v>596</v>
      </c>
      <c r="B88" s="839">
        <v>398.14869599999997</v>
      </c>
      <c r="C88" s="835">
        <v>264.92469199999999</v>
      </c>
      <c r="D88" s="832">
        <f t="shared" si="9"/>
        <v>-0.33460866590405708</v>
      </c>
      <c r="E88" s="839">
        <v>3532.4996510000001</v>
      </c>
      <c r="F88" s="835">
        <v>3809.6312239999997</v>
      </c>
      <c r="G88" s="832">
        <f t="shared" si="10"/>
        <v>7.8451974629791588E-2</v>
      </c>
      <c r="H88" s="485">
        <f>(F88/$F$84)</f>
        <v>0.11380315985667952</v>
      </c>
    </row>
    <row r="89" spans="1:8" x14ac:dyDescent="0.25">
      <c r="A89" s="831" t="s">
        <v>433</v>
      </c>
      <c r="B89" s="839">
        <v>315.18277499999999</v>
      </c>
      <c r="C89" s="835">
        <v>192.14560599999999</v>
      </c>
      <c r="D89" s="832">
        <f t="shared" si="9"/>
        <v>-0.39036768110186226</v>
      </c>
      <c r="E89" s="839">
        <v>3109.3226050000003</v>
      </c>
      <c r="F89" s="835">
        <v>3500.0428780000002</v>
      </c>
      <c r="G89" s="832">
        <f t="shared" si="10"/>
        <v>0.12566089873456532</v>
      </c>
      <c r="H89" s="485">
        <f t="shared" ref="H89:H91" si="11">(F89/$F$84)</f>
        <v>0.10455498596319431</v>
      </c>
    </row>
    <row r="90" spans="1:8" x14ac:dyDescent="0.25">
      <c r="A90" s="831" t="s">
        <v>459</v>
      </c>
      <c r="B90" s="839">
        <v>124.369946</v>
      </c>
      <c r="C90" s="835">
        <v>174.204701</v>
      </c>
      <c r="D90" s="832">
        <f t="shared" si="9"/>
        <v>0.4006977296589001</v>
      </c>
      <c r="E90" s="839">
        <v>1379.2104240000001</v>
      </c>
      <c r="F90" s="835">
        <v>1565.6334380000003</v>
      </c>
      <c r="G90" s="832">
        <f t="shared" si="10"/>
        <v>0.13516647696102402</v>
      </c>
      <c r="H90" s="485">
        <f t="shared" si="11"/>
        <v>4.67693647876498E-2</v>
      </c>
    </row>
    <row r="91" spans="1:8" ht="15.75" thickBot="1" x14ac:dyDescent="0.3">
      <c r="A91" s="847" t="s">
        <v>418</v>
      </c>
      <c r="B91" s="848">
        <v>153.09479999999999</v>
      </c>
      <c r="C91" s="849">
        <v>46.363599999999998</v>
      </c>
      <c r="D91" s="832">
        <f t="shared" si="9"/>
        <v>-0.69715757818031709</v>
      </c>
      <c r="E91" s="848">
        <v>1591.572664</v>
      </c>
      <c r="F91" s="849">
        <v>1186.5205000000001</v>
      </c>
      <c r="G91" s="832">
        <f t="shared" si="10"/>
        <v>-0.25449806544302395</v>
      </c>
      <c r="H91" s="485">
        <f t="shared" si="11"/>
        <v>3.5444318411730694E-2</v>
      </c>
    </row>
    <row r="92" spans="1:8" x14ac:dyDescent="0.25">
      <c r="A92" s="845" t="s">
        <v>759</v>
      </c>
      <c r="B92" s="837">
        <f>SUM(B93:B98)</f>
        <v>2623.534173</v>
      </c>
      <c r="C92" s="838">
        <f>SUM(C93:C98)</f>
        <v>3861.0037140000004</v>
      </c>
      <c r="D92" s="829">
        <f t="shared" si="9"/>
        <v>0.47168035916412682</v>
      </c>
      <c r="E92" s="837">
        <f>SUM(E93:E98)</f>
        <v>25378.500622000003</v>
      </c>
      <c r="F92" s="838">
        <f>SUM(F93:F98)</f>
        <v>31161.763996999998</v>
      </c>
      <c r="G92" s="829">
        <f t="shared" si="10"/>
        <v>0.22788041977494231</v>
      </c>
      <c r="H92" s="830">
        <f>SUM(H93:H98)</f>
        <v>1</v>
      </c>
    </row>
    <row r="93" spans="1:8" x14ac:dyDescent="0.25">
      <c r="A93" s="850" t="s">
        <v>463</v>
      </c>
      <c r="B93" s="808">
        <v>1954.415082</v>
      </c>
      <c r="C93" s="481">
        <v>1949.8005900000001</v>
      </c>
      <c r="D93" s="482">
        <f t="shared" si="9"/>
        <v>-2.3610603717188912E-3</v>
      </c>
      <c r="E93" s="808">
        <v>16700.954722000002</v>
      </c>
      <c r="F93" s="481">
        <v>18951.885837999998</v>
      </c>
      <c r="G93" s="482">
        <f t="shared" si="10"/>
        <v>0.13477858921651148</v>
      </c>
      <c r="H93" s="485">
        <f>(F93/$F$92)</f>
        <v>0.60817756786247823</v>
      </c>
    </row>
    <row r="94" spans="1:8" x14ac:dyDescent="0.25">
      <c r="A94" s="850" t="s">
        <v>418</v>
      </c>
      <c r="B94" s="480">
        <v>558.70889499999998</v>
      </c>
      <c r="C94" s="481">
        <v>1796.5895</v>
      </c>
      <c r="D94" s="482">
        <f t="shared" si="9"/>
        <v>2.2156092664320299</v>
      </c>
      <c r="E94" s="480">
        <v>7355.5557349999999</v>
      </c>
      <c r="F94" s="481">
        <v>10949.424829000001</v>
      </c>
      <c r="G94" s="482">
        <f t="shared" si="10"/>
        <v>0.4885924630955164</v>
      </c>
      <c r="H94" s="485">
        <f t="shared" ref="H94:H97" si="12">(F94/$F$92)</f>
        <v>0.35137371652176441</v>
      </c>
    </row>
    <row r="95" spans="1:8" x14ac:dyDescent="0.25">
      <c r="A95" s="850" t="s">
        <v>433</v>
      </c>
      <c r="B95" s="480">
        <v>94.530704999999998</v>
      </c>
      <c r="C95" s="481">
        <v>99.17016000000001</v>
      </c>
      <c r="D95" s="482">
        <f t="shared" si="9"/>
        <v>4.9078815184970981E-2</v>
      </c>
      <c r="E95" s="480">
        <v>1126.318229</v>
      </c>
      <c r="F95" s="481">
        <v>1145.607172</v>
      </c>
      <c r="G95" s="482">
        <f t="shared" si="10"/>
        <v>1.7125659963015672E-2</v>
      </c>
      <c r="H95" s="485">
        <f t="shared" si="12"/>
        <v>3.6763232405915461E-2</v>
      </c>
    </row>
    <row r="96" spans="1:8" x14ac:dyDescent="0.25">
      <c r="A96" s="850" t="s">
        <v>457</v>
      </c>
      <c r="B96" s="480">
        <v>15.201091</v>
      </c>
      <c r="C96" s="481">
        <v>14.698494</v>
      </c>
      <c r="D96" s="482">
        <f t="shared" si="9"/>
        <v>-3.3063218949218827E-2</v>
      </c>
      <c r="E96" s="480">
        <v>186.726528</v>
      </c>
      <c r="F96" s="481">
        <v>104.94936800000001</v>
      </c>
      <c r="G96" s="482">
        <f t="shared" si="10"/>
        <v>-0.43795148378702781</v>
      </c>
      <c r="H96" s="485">
        <f t="shared" si="12"/>
        <v>3.3678891865718411E-3</v>
      </c>
    </row>
    <row r="97" spans="1:8" x14ac:dyDescent="0.25">
      <c r="A97" s="850" t="s">
        <v>459</v>
      </c>
      <c r="B97" s="813">
        <v>0.6784</v>
      </c>
      <c r="C97" s="812">
        <v>0.74497000000000002</v>
      </c>
      <c r="D97" s="482">
        <f t="shared" si="9"/>
        <v>9.8127948113207575E-2</v>
      </c>
      <c r="E97" s="480">
        <v>8.545814</v>
      </c>
      <c r="F97" s="481">
        <v>9.8967900000000011</v>
      </c>
      <c r="G97" s="482">
        <f t="shared" si="10"/>
        <v>0.15808628645556771</v>
      </c>
      <c r="H97" s="851">
        <f t="shared" si="12"/>
        <v>3.1759402327008137E-4</v>
      </c>
    </row>
    <row r="98" spans="1:8" ht="15.75" thickBot="1" x14ac:dyDescent="0.3">
      <c r="A98" s="850" t="s">
        <v>428</v>
      </c>
      <c r="B98" s="811">
        <v>0</v>
      </c>
      <c r="C98" s="809">
        <v>0</v>
      </c>
      <c r="D98" s="482" t="s">
        <v>407</v>
      </c>
      <c r="E98" s="811">
        <v>0.399594</v>
      </c>
      <c r="F98" s="809">
        <v>0</v>
      </c>
      <c r="G98" s="482" t="s">
        <v>407</v>
      </c>
      <c r="H98" s="851" t="s">
        <v>407</v>
      </c>
    </row>
    <row r="99" spans="1:8" x14ac:dyDescent="0.25">
      <c r="A99" s="845" t="s">
        <v>760</v>
      </c>
      <c r="B99" s="837">
        <f>SUM(B100:B103)</f>
        <v>15.204930000000001</v>
      </c>
      <c r="C99" s="838">
        <f>SUM(C100:C103)</f>
        <v>27.722254</v>
      </c>
      <c r="D99" s="829">
        <f>(C99-B99)/B99</f>
        <v>0.82324114612826216</v>
      </c>
      <c r="E99" s="837">
        <f>SUM(E100:E103)</f>
        <v>251.24793700000001</v>
      </c>
      <c r="F99" s="838">
        <f>SUM(F100:F103)</f>
        <v>303.749413</v>
      </c>
      <c r="G99" s="829">
        <f>(F99-E99)/E99</f>
        <v>0.20896281428969501</v>
      </c>
      <c r="H99" s="830">
        <f>SUM(H100:H103)</f>
        <v>0.99999999999999989</v>
      </c>
    </row>
    <row r="100" spans="1:8" x14ac:dyDescent="0.25">
      <c r="A100" s="850" t="s">
        <v>463</v>
      </c>
      <c r="B100" s="480">
        <v>14.147555000000001</v>
      </c>
      <c r="C100" s="481">
        <v>22.913914000000002</v>
      </c>
      <c r="D100" s="482">
        <f t="shared" si="9"/>
        <v>0.61963773952460344</v>
      </c>
      <c r="E100" s="480">
        <v>238.70499800000002</v>
      </c>
      <c r="F100" s="481">
        <v>255.53000399999999</v>
      </c>
      <c r="G100" s="482">
        <f>(F100-E100)/E100</f>
        <v>7.0484514949284691E-2</v>
      </c>
      <c r="H100" s="485">
        <f>(F100/$F$99)</f>
        <v>0.84125266770474383</v>
      </c>
    </row>
    <row r="101" spans="1:8" x14ac:dyDescent="0.25">
      <c r="A101" s="850" t="s">
        <v>433</v>
      </c>
      <c r="B101" s="480">
        <v>0.84007500000000002</v>
      </c>
      <c r="C101" s="481">
        <v>4.60215</v>
      </c>
      <c r="D101" s="482">
        <f t="shared" si="9"/>
        <v>4.4782608695652169</v>
      </c>
      <c r="E101" s="480">
        <v>11.054544</v>
      </c>
      <c r="F101" s="481">
        <v>45.992878999999995</v>
      </c>
      <c r="G101" s="482">
        <f>(F101-E101)/E101</f>
        <v>3.1605405885579718</v>
      </c>
      <c r="H101" s="485">
        <f>(F101/$F$99)</f>
        <v>0.15141717821196249</v>
      </c>
    </row>
    <row r="102" spans="1:8" x14ac:dyDescent="0.25">
      <c r="A102" s="850" t="s">
        <v>459</v>
      </c>
      <c r="B102" s="813">
        <v>0.21729999999999999</v>
      </c>
      <c r="C102" s="812">
        <v>0.20619000000000001</v>
      </c>
      <c r="D102" s="482">
        <f t="shared" si="9"/>
        <v>-5.1127473538886248E-2</v>
      </c>
      <c r="E102" s="811">
        <v>1.4512970000000001</v>
      </c>
      <c r="F102" s="809">
        <v>2.2265299999999999</v>
      </c>
      <c r="G102" s="482">
        <f>(F102-E102)/E102</f>
        <v>0.53416564631498575</v>
      </c>
      <c r="H102" s="485">
        <f>(F102/$F$99)</f>
        <v>7.3301540832936517E-3</v>
      </c>
    </row>
    <row r="103" spans="1:8" ht="15.75" thickBot="1" x14ac:dyDescent="0.3">
      <c r="A103" s="850" t="s">
        <v>457</v>
      </c>
      <c r="B103" s="813">
        <v>0</v>
      </c>
      <c r="C103" s="809">
        <v>0</v>
      </c>
      <c r="D103" s="482" t="s">
        <v>407</v>
      </c>
      <c r="E103" s="813">
        <v>3.7097999999999999E-2</v>
      </c>
      <c r="F103" s="481">
        <v>0</v>
      </c>
      <c r="G103" s="482" t="s">
        <v>407</v>
      </c>
      <c r="H103" s="485" t="s">
        <v>407</v>
      </c>
    </row>
    <row r="104" spans="1:8" x14ac:dyDescent="0.25">
      <c r="A104" s="845" t="s">
        <v>761</v>
      </c>
      <c r="B104" s="837">
        <f>SUM(B105:B106)</f>
        <v>26.676016000000001</v>
      </c>
      <c r="C104" s="838">
        <f>SUM(C105:C106)</f>
        <v>18.572696000000001</v>
      </c>
      <c r="D104" s="829">
        <f t="shared" ref="D104:D110" si="13">(C104-B104)/B104</f>
        <v>-0.30376799893957179</v>
      </c>
      <c r="E104" s="837">
        <f>SUM(E105:E106)</f>
        <v>263.99886900000001</v>
      </c>
      <c r="F104" s="838">
        <f>SUM(F105:F106)</f>
        <v>331.35815600000006</v>
      </c>
      <c r="G104" s="829">
        <f t="shared" ref="G104:G111" si="14">(F104-E104)/E104</f>
        <v>0.25514990747933869</v>
      </c>
      <c r="H104" s="830">
        <f>SUM(H105:H106)</f>
        <v>1</v>
      </c>
    </row>
    <row r="105" spans="1:8" x14ac:dyDescent="0.25">
      <c r="A105" s="850" t="s">
        <v>420</v>
      </c>
      <c r="B105" s="480">
        <v>17.200216000000001</v>
      </c>
      <c r="C105" s="481">
        <v>15.891983</v>
      </c>
      <c r="D105" s="482">
        <f t="shared" si="13"/>
        <v>-7.6059102978706855E-2</v>
      </c>
      <c r="E105" s="480">
        <v>152.09707700000001</v>
      </c>
      <c r="F105" s="481">
        <v>202.04698100000005</v>
      </c>
      <c r="G105" s="482">
        <f t="shared" si="14"/>
        <v>0.32840804692124376</v>
      </c>
      <c r="H105" s="485">
        <f>(F105/$F$104)</f>
        <v>0.60975406019582024</v>
      </c>
    </row>
    <row r="106" spans="1:8" ht="15.75" thickBot="1" x14ac:dyDescent="0.3">
      <c r="A106" s="850" t="s">
        <v>433</v>
      </c>
      <c r="B106" s="480">
        <v>9.4757999999999996</v>
      </c>
      <c r="C106" s="481">
        <v>2.6807129999999999</v>
      </c>
      <c r="D106" s="482">
        <f t="shared" si="13"/>
        <v>-0.71709903121636165</v>
      </c>
      <c r="E106" s="480">
        <v>111.901792</v>
      </c>
      <c r="F106" s="481">
        <v>129.31117500000002</v>
      </c>
      <c r="G106" s="482">
        <f t="shared" si="14"/>
        <v>0.15557733874360136</v>
      </c>
      <c r="H106" s="485">
        <f>(F106/$F$104)</f>
        <v>0.39024593980417971</v>
      </c>
    </row>
    <row r="107" spans="1:8" x14ac:dyDescent="0.25">
      <c r="A107" s="845" t="s">
        <v>762</v>
      </c>
      <c r="B107" s="837">
        <f>SUM(B108:B111)</f>
        <v>89.930664999999991</v>
      </c>
      <c r="C107" s="838">
        <f>SUM(C108:C111)</f>
        <v>276.180047</v>
      </c>
      <c r="D107" s="829">
        <f t="shared" si="13"/>
        <v>2.0710330786500917</v>
      </c>
      <c r="E107" s="837">
        <f>SUM(E108:E111)</f>
        <v>1169.1241909999999</v>
      </c>
      <c r="F107" s="838">
        <f>SUM(F108:F111)</f>
        <v>1326.7171019999998</v>
      </c>
      <c r="G107" s="829">
        <f t="shared" si="14"/>
        <v>0.1347956976796488</v>
      </c>
      <c r="H107" s="830">
        <f>SUM(H108:H111)</f>
        <v>1</v>
      </c>
    </row>
    <row r="108" spans="1:8" x14ac:dyDescent="0.25">
      <c r="A108" s="850" t="s">
        <v>420</v>
      </c>
      <c r="B108" s="480">
        <v>75.615250000000003</v>
      </c>
      <c r="C108" s="481">
        <v>79.185635000000005</v>
      </c>
      <c r="D108" s="482">
        <f t="shared" si="13"/>
        <v>4.7217790062189853E-2</v>
      </c>
      <c r="E108" s="480">
        <v>799.29360199999996</v>
      </c>
      <c r="F108" s="481">
        <v>940.99156000000005</v>
      </c>
      <c r="G108" s="482">
        <f t="shared" si="14"/>
        <v>0.17727898440002787</v>
      </c>
      <c r="H108" s="485">
        <f>(F108/$F$107)</f>
        <v>0.70926315684140484</v>
      </c>
    </row>
    <row r="109" spans="1:8" x14ac:dyDescent="0.25">
      <c r="A109" s="850" t="s">
        <v>419</v>
      </c>
      <c r="B109" s="480">
        <v>0</v>
      </c>
      <c r="C109" s="481">
        <v>190.33137199999999</v>
      </c>
      <c r="D109" s="482" t="s">
        <v>391</v>
      </c>
      <c r="E109" s="480">
        <v>0</v>
      </c>
      <c r="F109" s="481">
        <v>219.287162</v>
      </c>
      <c r="G109" s="482" t="s">
        <v>391</v>
      </c>
      <c r="H109" s="485">
        <f>(F109/$F$107)</f>
        <v>0.1652855470615619</v>
      </c>
    </row>
    <row r="110" spans="1:8" x14ac:dyDescent="0.25">
      <c r="A110" s="850" t="s">
        <v>433</v>
      </c>
      <c r="B110" s="480">
        <v>9.4757999999999996</v>
      </c>
      <c r="C110" s="481">
        <v>6.6630399999999996</v>
      </c>
      <c r="D110" s="482">
        <f t="shared" si="13"/>
        <v>-0.29683615103737943</v>
      </c>
      <c r="E110" s="480">
        <v>115.30245400000001</v>
      </c>
      <c r="F110" s="481">
        <v>141.97413499999999</v>
      </c>
      <c r="G110" s="482">
        <f t="shared" si="14"/>
        <v>0.23131928310909997</v>
      </c>
      <c r="H110" s="485">
        <f>(F110/$F$107)</f>
        <v>0.10701161143244237</v>
      </c>
    </row>
    <row r="111" spans="1:8" ht="15.75" thickBot="1" x14ac:dyDescent="0.3">
      <c r="A111" s="850" t="s">
        <v>418</v>
      </c>
      <c r="B111" s="480">
        <v>4.8396150000000002</v>
      </c>
      <c r="C111" s="481">
        <v>0</v>
      </c>
      <c r="D111" s="482" t="s">
        <v>407</v>
      </c>
      <c r="E111" s="480">
        <v>254.52813500000002</v>
      </c>
      <c r="F111" s="481">
        <v>24.464245000000002</v>
      </c>
      <c r="G111" s="482">
        <f t="shared" si="14"/>
        <v>-0.90388392623078784</v>
      </c>
      <c r="H111" s="485">
        <f>(F111/$F$107)</f>
        <v>1.8439684664590995E-2</v>
      </c>
    </row>
    <row r="112" spans="1:8" x14ac:dyDescent="0.25">
      <c r="A112" s="845" t="s">
        <v>763</v>
      </c>
      <c r="B112" s="837">
        <f>SUM(B113)</f>
        <v>0</v>
      </c>
      <c r="C112" s="838">
        <f>SUM(C113)</f>
        <v>2.5019990000000001</v>
      </c>
      <c r="D112" s="829" t="s">
        <v>391</v>
      </c>
      <c r="E112" s="838">
        <f>SUM(E113)</f>
        <v>0</v>
      </c>
      <c r="F112" s="838">
        <f>SUM(F113)</f>
        <v>22.705697000000001</v>
      </c>
      <c r="G112" s="829" t="s">
        <v>391</v>
      </c>
      <c r="H112" s="830">
        <f>SUM(H113)</f>
        <v>1</v>
      </c>
    </row>
    <row r="113" spans="1:8" ht="15.75" thickBot="1" x14ac:dyDescent="0.3">
      <c r="A113" s="850" t="s">
        <v>433</v>
      </c>
      <c r="B113" s="480">
        <v>0</v>
      </c>
      <c r="C113" s="481">
        <v>2.5019990000000001</v>
      </c>
      <c r="D113" s="482" t="s">
        <v>391</v>
      </c>
      <c r="E113" s="480">
        <v>0</v>
      </c>
      <c r="F113" s="481">
        <v>22.705697000000001</v>
      </c>
      <c r="G113" s="482" t="s">
        <v>391</v>
      </c>
      <c r="H113" s="485">
        <f>(F113/$F$112)</f>
        <v>1</v>
      </c>
    </row>
    <row r="114" spans="1:8" ht="49.15" customHeight="1" thickBot="1" x14ac:dyDescent="0.3">
      <c r="A114" s="931" t="s">
        <v>855</v>
      </c>
      <c r="B114" s="925"/>
      <c r="C114" s="925"/>
      <c r="D114" s="925"/>
      <c r="E114" s="925"/>
      <c r="F114" s="925"/>
      <c r="G114" s="925"/>
      <c r="H114" s="927"/>
    </row>
    <row r="115" spans="1:8" x14ac:dyDescent="0.25">
      <c r="B115"/>
      <c r="C115"/>
      <c r="D115"/>
      <c r="E115"/>
      <c r="F115"/>
      <c r="G115"/>
      <c r="H115"/>
    </row>
    <row r="116" spans="1:8" x14ac:dyDescent="0.25">
      <c r="B116" s="322"/>
      <c r="C116" s="322"/>
      <c r="D116" s="322"/>
      <c r="E116" s="322"/>
      <c r="F116" s="322"/>
      <c r="G116"/>
      <c r="H116"/>
    </row>
    <row r="117" spans="1:8" x14ac:dyDescent="0.25">
      <c r="B117"/>
      <c r="C117"/>
      <c r="D117"/>
      <c r="E117"/>
      <c r="F117"/>
      <c r="G117"/>
      <c r="H117"/>
    </row>
    <row r="118" spans="1:8" x14ac:dyDescent="0.25">
      <c r="B118"/>
      <c r="C118"/>
      <c r="D118"/>
      <c r="E118"/>
      <c r="F118"/>
      <c r="G118"/>
      <c r="H118"/>
    </row>
    <row r="119" spans="1:8" x14ac:dyDescent="0.25">
      <c r="B119"/>
      <c r="C119"/>
      <c r="D119"/>
      <c r="E119"/>
      <c r="F119"/>
      <c r="G119"/>
      <c r="H119"/>
    </row>
    <row r="120" spans="1:8" x14ac:dyDescent="0.25">
      <c r="B120"/>
      <c r="C120"/>
      <c r="D120"/>
      <c r="E120"/>
      <c r="F120"/>
      <c r="G120"/>
      <c r="H120"/>
    </row>
  </sheetData>
  <mergeCells count="3">
    <mergeCell ref="B4:D4"/>
    <mergeCell ref="E4:H4"/>
    <mergeCell ref="A114:H114"/>
  </mergeCells>
  <printOptions horizontalCentered="1"/>
  <pageMargins left="0" right="0" top="0" bottom="0" header="0.31496062992125984" footer="0.31496062992125984"/>
  <pageSetup paperSize="9"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914F-4370-404A-9E57-721DB098803E}">
  <sheetPr>
    <tabColor rgb="FF92D050"/>
    <pageSetUpPr fitToPage="1"/>
  </sheetPr>
  <dimension ref="A1:J45"/>
  <sheetViews>
    <sheetView showGridLines="0" view="pageBreakPreview" zoomScaleNormal="100" zoomScaleSheetLayoutView="100" workbookViewId="0"/>
  </sheetViews>
  <sheetFormatPr baseColWidth="10" defaultColWidth="11.42578125" defaultRowHeight="12.75" x14ac:dyDescent="0.2"/>
  <cols>
    <col min="1" max="1" width="44" style="12" customWidth="1"/>
    <col min="2" max="2" width="10.5703125" style="12" bestFit="1" customWidth="1"/>
    <col min="3" max="3" width="12.42578125" style="13" bestFit="1" customWidth="1"/>
    <col min="4" max="4" width="12.42578125" style="12" bestFit="1" customWidth="1"/>
    <col min="5" max="5" width="7.42578125" style="12" customWidth="1"/>
    <col min="6" max="7" width="13.42578125" style="12" bestFit="1" customWidth="1"/>
    <col min="8" max="8" width="12.7109375" style="12" customWidth="1"/>
    <col min="9" max="9" width="10.42578125" style="12" customWidth="1"/>
    <col min="10" max="10" width="4.28515625" style="12" customWidth="1"/>
    <col min="11" max="16384" width="11.42578125" style="12"/>
  </cols>
  <sheetData>
    <row r="1" spans="1:10" x14ac:dyDescent="0.2">
      <c r="A1" s="214" t="s">
        <v>368</v>
      </c>
      <c r="B1" s="215"/>
      <c r="C1" s="216"/>
      <c r="D1" s="217"/>
      <c r="E1" s="215"/>
      <c r="F1" s="218"/>
      <c r="G1" s="218"/>
      <c r="H1" s="218"/>
      <c r="I1" s="219"/>
    </row>
    <row r="2" spans="1:10" ht="15.75" x14ac:dyDescent="0.25">
      <c r="A2" s="220" t="s">
        <v>369</v>
      </c>
      <c r="B2" s="215"/>
      <c r="C2" s="221"/>
      <c r="D2" s="222"/>
      <c r="E2" s="222"/>
      <c r="F2" s="222"/>
      <c r="G2" s="222"/>
      <c r="I2" s="219"/>
    </row>
    <row r="3" spans="1:10" x14ac:dyDescent="0.2">
      <c r="A3" s="223"/>
      <c r="B3" s="224"/>
      <c r="C3" s="225"/>
      <c r="D3" s="226"/>
      <c r="E3" s="224"/>
      <c r="F3" s="218"/>
      <c r="G3" s="218"/>
      <c r="H3" s="218"/>
      <c r="I3" s="219"/>
    </row>
    <row r="4" spans="1:10" x14ac:dyDescent="0.2">
      <c r="A4" s="227"/>
      <c r="B4" s="932" t="s">
        <v>836</v>
      </c>
      <c r="C4" s="932"/>
      <c r="D4" s="932"/>
      <c r="E4" s="228"/>
      <c r="F4" s="932" t="s">
        <v>861</v>
      </c>
      <c r="G4" s="932"/>
      <c r="H4" s="932"/>
      <c r="I4" s="932"/>
    </row>
    <row r="5" spans="1:10" x14ac:dyDescent="0.2">
      <c r="A5" s="229" t="s">
        <v>370</v>
      </c>
      <c r="B5" s="230">
        <v>2022</v>
      </c>
      <c r="C5" s="231">
        <v>2023</v>
      </c>
      <c r="D5" s="232" t="s">
        <v>371</v>
      </c>
      <c r="E5" s="233"/>
      <c r="F5" s="230">
        <v>2022</v>
      </c>
      <c r="G5" s="234">
        <v>2023</v>
      </c>
      <c r="H5" s="235" t="s">
        <v>371</v>
      </c>
      <c r="I5" s="232" t="s">
        <v>372</v>
      </c>
    </row>
    <row r="6" spans="1:10" x14ac:dyDescent="0.2">
      <c r="A6" s="236" t="s">
        <v>373</v>
      </c>
      <c r="B6" s="237">
        <f>SUM(B7:B39)</f>
        <v>6441989.9319589995</v>
      </c>
      <c r="C6" s="238">
        <f>SUM(C7:C39)</f>
        <v>4148596.2226999993</v>
      </c>
      <c r="D6" s="241">
        <f>C6/B6-1</f>
        <v>-0.356007030976775</v>
      </c>
      <c r="E6" s="239"/>
      <c r="F6" s="237">
        <f>SUM(F7:F39)</f>
        <v>65452308.039546996</v>
      </c>
      <c r="G6" s="238">
        <f>SUM(G7:G39)</f>
        <v>68963187.957323998</v>
      </c>
      <c r="H6" s="240">
        <f>G6/F6-1</f>
        <v>5.3640276759311378E-2</v>
      </c>
      <c r="I6" s="241">
        <f>SUM(I7:I39)</f>
        <v>0.99999999999999989</v>
      </c>
    </row>
    <row r="7" spans="1:10" x14ac:dyDescent="0.2">
      <c r="A7" s="242" t="s">
        <v>374</v>
      </c>
      <c r="B7" s="243">
        <v>3789815.8540000003</v>
      </c>
      <c r="C7" s="244">
        <v>1489234.9860000003</v>
      </c>
      <c r="D7" s="245">
        <f>+C7/B7-1</f>
        <v>-0.60704291623347029</v>
      </c>
      <c r="E7" s="246"/>
      <c r="F7" s="243">
        <v>33785785.693000004</v>
      </c>
      <c r="G7" s="247">
        <v>38127781.901000001</v>
      </c>
      <c r="H7" s="248">
        <f>G7/F7-1</f>
        <v>0.12851547237806593</v>
      </c>
      <c r="I7" s="245">
        <f t="shared" ref="I7:I38" si="0">G7/$G$6</f>
        <v>0.55287151058901662</v>
      </c>
      <c r="J7" s="249"/>
    </row>
    <row r="8" spans="1:10" x14ac:dyDescent="0.2">
      <c r="A8" s="242" t="s">
        <v>375</v>
      </c>
      <c r="B8" s="243">
        <v>883681.45</v>
      </c>
      <c r="C8" s="244">
        <v>1063385.6499999999</v>
      </c>
      <c r="D8" s="245">
        <f t="shared" ref="D8:D37" si="1">+C8/B8-1</f>
        <v>0.20335857451800066</v>
      </c>
      <c r="E8" s="246"/>
      <c r="F8" s="243">
        <v>10954831.189999999</v>
      </c>
      <c r="G8" s="247">
        <v>11920187.15</v>
      </c>
      <c r="H8" s="248">
        <f t="shared" ref="H8:H38" si="2">G8/F8-1</f>
        <v>8.8121482043576949E-2</v>
      </c>
      <c r="I8" s="245">
        <f t="shared" si="0"/>
        <v>0.17284855156893972</v>
      </c>
      <c r="J8" s="249"/>
    </row>
    <row r="9" spans="1:10" x14ac:dyDescent="0.2">
      <c r="A9" s="242" t="s">
        <v>376</v>
      </c>
      <c r="B9" s="243">
        <v>471428.21599999996</v>
      </c>
      <c r="C9" s="244">
        <v>435995.26</v>
      </c>
      <c r="D9" s="245">
        <f t="shared" si="1"/>
        <v>-7.5160872424318237E-2</v>
      </c>
      <c r="E9" s="246"/>
      <c r="F9" s="243">
        <v>5510374.2860000003</v>
      </c>
      <c r="G9" s="247">
        <v>5477433.0800000001</v>
      </c>
      <c r="H9" s="248">
        <f t="shared" si="2"/>
        <v>-5.9780342115222096E-3</v>
      </c>
      <c r="I9" s="245">
        <f t="shared" si="0"/>
        <v>7.9425462224709809E-2</v>
      </c>
      <c r="J9" s="249"/>
    </row>
    <row r="10" spans="1:10" x14ac:dyDescent="0.2">
      <c r="A10" s="242" t="s">
        <v>377</v>
      </c>
      <c r="B10" s="243">
        <v>159784.12800000003</v>
      </c>
      <c r="C10" s="244">
        <v>163695.77900000001</v>
      </c>
      <c r="D10" s="245">
        <f t="shared" si="1"/>
        <v>2.4480848310540537E-2</v>
      </c>
      <c r="E10" s="246"/>
      <c r="F10" s="243">
        <v>1661990.7934000001</v>
      </c>
      <c r="G10" s="247">
        <v>2110770.5759999999</v>
      </c>
      <c r="H10" s="248">
        <f t="shared" si="2"/>
        <v>0.27002543238035237</v>
      </c>
      <c r="I10" s="245">
        <f t="shared" si="0"/>
        <v>3.0607207098752354E-2</v>
      </c>
      <c r="J10" s="249"/>
    </row>
    <row r="11" spans="1:10" x14ac:dyDescent="0.2">
      <c r="A11" s="242" t="s">
        <v>378</v>
      </c>
      <c r="B11" s="243">
        <v>222346.26</v>
      </c>
      <c r="C11" s="244">
        <v>182234.9</v>
      </c>
      <c r="D11" s="245">
        <f t="shared" si="1"/>
        <v>-0.18040042589427863</v>
      </c>
      <c r="E11" s="246"/>
      <c r="F11" s="243">
        <v>2727035.66</v>
      </c>
      <c r="G11" s="247">
        <v>2040083.2980000002</v>
      </c>
      <c r="H11" s="248">
        <f t="shared" si="2"/>
        <v>-0.2519044294418944</v>
      </c>
      <c r="I11" s="245">
        <f t="shared" si="0"/>
        <v>2.9582206948763019E-2</v>
      </c>
      <c r="J11" s="249"/>
    </row>
    <row r="12" spans="1:10" x14ac:dyDescent="0.2">
      <c r="A12" s="242" t="s">
        <v>379</v>
      </c>
      <c r="B12" s="243">
        <v>184760</v>
      </c>
      <c r="C12" s="244">
        <v>162089.68</v>
      </c>
      <c r="D12" s="245">
        <f t="shared" si="1"/>
        <v>-0.12270145053041792</v>
      </c>
      <c r="E12" s="246"/>
      <c r="F12" s="243">
        <v>1897847.165</v>
      </c>
      <c r="G12" s="247">
        <v>1767556.291</v>
      </c>
      <c r="H12" s="248">
        <f t="shared" si="2"/>
        <v>-6.8651931727073512E-2</v>
      </c>
      <c r="I12" s="245">
        <f t="shared" si="0"/>
        <v>2.5630431877566397E-2</v>
      </c>
      <c r="J12" s="249"/>
    </row>
    <row r="13" spans="1:10" x14ac:dyDescent="0.2">
      <c r="A13" s="242" t="s">
        <v>380</v>
      </c>
      <c r="B13" s="243">
        <v>91261.467959000001</v>
      </c>
      <c r="C13" s="244">
        <v>41383.751700000001</v>
      </c>
      <c r="D13" s="245">
        <f t="shared" si="1"/>
        <v>-0.54653642303242367</v>
      </c>
      <c r="E13" s="246"/>
      <c r="F13" s="243">
        <v>1439063.273937</v>
      </c>
      <c r="G13" s="247">
        <v>1207295.754124</v>
      </c>
      <c r="H13" s="248">
        <f t="shared" si="2"/>
        <v>-0.16105443312365875</v>
      </c>
      <c r="I13" s="245">
        <f t="shared" si="0"/>
        <v>1.7506379706099178E-2</v>
      </c>
      <c r="J13" s="249"/>
    </row>
    <row r="14" spans="1:10" x14ac:dyDescent="0.2">
      <c r="A14" s="242" t="s">
        <v>381</v>
      </c>
      <c r="B14" s="243">
        <v>130591.41</v>
      </c>
      <c r="C14" s="244">
        <v>109043.11000000002</v>
      </c>
      <c r="D14" s="245">
        <f t="shared" si="1"/>
        <v>-0.16500549308717927</v>
      </c>
      <c r="E14" s="246"/>
      <c r="F14" s="243">
        <v>1373620.169</v>
      </c>
      <c r="G14" s="247">
        <v>1132850.0799999998</v>
      </c>
      <c r="H14" s="248">
        <f t="shared" si="2"/>
        <v>-0.17528141653254958</v>
      </c>
      <c r="I14" s="245">
        <f t="shared" si="0"/>
        <v>1.642688097164292E-2</v>
      </c>
      <c r="J14" s="249"/>
    </row>
    <row r="15" spans="1:10" x14ac:dyDescent="0.2">
      <c r="A15" s="242" t="s">
        <v>382</v>
      </c>
      <c r="B15" s="243">
        <v>97320.95</v>
      </c>
      <c r="C15" s="244">
        <v>85152.8</v>
      </c>
      <c r="D15" s="245">
        <f t="shared" si="1"/>
        <v>-0.12503114694215367</v>
      </c>
      <c r="E15" s="246"/>
      <c r="F15" s="243">
        <v>1093558.8060000001</v>
      </c>
      <c r="G15" s="247">
        <v>1008623.8999999999</v>
      </c>
      <c r="H15" s="248">
        <f t="shared" si="2"/>
        <v>-7.7668348088817951E-2</v>
      </c>
      <c r="I15" s="245">
        <f t="shared" si="0"/>
        <v>1.4625540522055905E-2</v>
      </c>
      <c r="J15" s="249"/>
    </row>
    <row r="16" spans="1:10" x14ac:dyDescent="0.2">
      <c r="A16" s="242" t="s">
        <v>383</v>
      </c>
      <c r="B16" s="243">
        <v>72111.77</v>
      </c>
      <c r="C16" s="244">
        <v>96469.94</v>
      </c>
      <c r="D16" s="245">
        <f t="shared" si="1"/>
        <v>0.33778355461251319</v>
      </c>
      <c r="E16" s="246"/>
      <c r="F16" s="243">
        <v>1084720.81</v>
      </c>
      <c r="G16" s="247">
        <v>987370.33000000007</v>
      </c>
      <c r="H16" s="248">
        <f t="shared" si="2"/>
        <v>-8.9747038226361653E-2</v>
      </c>
      <c r="I16" s="245">
        <f t="shared" si="0"/>
        <v>1.4317353348151589E-2</v>
      </c>
      <c r="J16" s="249"/>
    </row>
    <row r="17" spans="1:10" x14ac:dyDescent="0.2">
      <c r="A17" s="242" t="s">
        <v>385</v>
      </c>
      <c r="B17" s="243">
        <v>163755.17000000001</v>
      </c>
      <c r="C17" s="244">
        <v>167306.07999999999</v>
      </c>
      <c r="D17" s="245">
        <f t="shared" si="1"/>
        <v>2.168426193811146E-2</v>
      </c>
      <c r="E17" s="246"/>
      <c r="F17" s="243">
        <v>1774556.45</v>
      </c>
      <c r="G17" s="247">
        <v>937794.80999999994</v>
      </c>
      <c r="H17" s="248">
        <f t="shared" si="2"/>
        <v>-0.47153283852987604</v>
      </c>
      <c r="I17" s="245">
        <f t="shared" si="0"/>
        <v>1.3598484028614351E-2</v>
      </c>
      <c r="J17" s="249"/>
    </row>
    <row r="18" spans="1:10" x14ac:dyDescent="0.2">
      <c r="A18" s="242" t="s">
        <v>384</v>
      </c>
      <c r="B18" s="243">
        <v>60873.79</v>
      </c>
      <c r="C18" s="244">
        <v>35283.656000000003</v>
      </c>
      <c r="D18" s="245">
        <f t="shared" si="1"/>
        <v>-0.42038016689941593</v>
      </c>
      <c r="E18" s="246"/>
      <c r="F18" s="243">
        <v>688472.68200000003</v>
      </c>
      <c r="G18" s="247">
        <v>728120.43499999994</v>
      </c>
      <c r="H18" s="248">
        <f t="shared" si="2"/>
        <v>5.7587982844611751E-2</v>
      </c>
      <c r="I18" s="245">
        <f t="shared" si="0"/>
        <v>1.0558102903400835E-2</v>
      </c>
      <c r="J18" s="249"/>
    </row>
    <row r="19" spans="1:10" x14ac:dyDescent="0.2">
      <c r="A19" s="242" t="s">
        <v>386</v>
      </c>
      <c r="B19" s="243">
        <v>43563.52900000001</v>
      </c>
      <c r="C19" s="244">
        <v>78326.338999999993</v>
      </c>
      <c r="D19" s="245">
        <f t="shared" si="1"/>
        <v>0.79797965862682929</v>
      </c>
      <c r="E19" s="246"/>
      <c r="F19" s="243">
        <v>483504.7080000001</v>
      </c>
      <c r="G19" s="247">
        <v>631434.05200000003</v>
      </c>
      <c r="H19" s="248">
        <f t="shared" si="2"/>
        <v>0.30595223076917777</v>
      </c>
      <c r="I19" s="245">
        <f t="shared" si="0"/>
        <v>9.1561029978884656E-3</v>
      </c>
      <c r="J19" s="249"/>
    </row>
    <row r="20" spans="1:10" x14ac:dyDescent="0.2">
      <c r="A20" s="242" t="s">
        <v>387</v>
      </c>
      <c r="B20" s="243">
        <v>21377</v>
      </c>
      <c r="C20" s="244">
        <v>22050.810000000005</v>
      </c>
      <c r="D20" s="245">
        <f t="shared" si="1"/>
        <v>3.1520325583571429E-2</v>
      </c>
      <c r="E20" s="246"/>
      <c r="F20" s="243">
        <v>315291.99199999997</v>
      </c>
      <c r="G20" s="247">
        <v>338597.94400000002</v>
      </c>
      <c r="H20" s="248">
        <f t="shared" si="2"/>
        <v>7.391862968723939E-2</v>
      </c>
      <c r="I20" s="245">
        <f t="shared" si="0"/>
        <v>4.9098360158398155E-3</v>
      </c>
      <c r="J20" s="249"/>
    </row>
    <row r="21" spans="1:10" x14ac:dyDescent="0.2">
      <c r="A21" s="242" t="s">
        <v>388</v>
      </c>
      <c r="B21" s="243">
        <v>31184.127</v>
      </c>
      <c r="C21" s="244">
        <v>0</v>
      </c>
      <c r="D21" s="245" t="s">
        <v>407</v>
      </c>
      <c r="E21" s="246"/>
      <c r="F21" s="243">
        <v>292986.40521</v>
      </c>
      <c r="G21" s="247">
        <v>179938.09</v>
      </c>
      <c r="H21" s="248">
        <f t="shared" si="2"/>
        <v>-0.38584833016047915</v>
      </c>
      <c r="I21" s="245">
        <f t="shared" si="0"/>
        <v>2.6091904294121351E-3</v>
      </c>
      <c r="J21" s="249"/>
    </row>
    <row r="22" spans="1:10" x14ac:dyDescent="0.2">
      <c r="A22" s="242" t="s">
        <v>389</v>
      </c>
      <c r="B22" s="243">
        <v>2611.37</v>
      </c>
      <c r="C22" s="244">
        <v>1045</v>
      </c>
      <c r="D22" s="245">
        <f t="shared" si="1"/>
        <v>-0.59982691077863337</v>
      </c>
      <c r="E22" s="246"/>
      <c r="F22" s="243">
        <v>104659.55500000001</v>
      </c>
      <c r="G22" s="247">
        <v>98871.695000000007</v>
      </c>
      <c r="H22" s="248">
        <f t="shared" si="2"/>
        <v>-5.5301783004905736E-2</v>
      </c>
      <c r="I22" s="245">
        <f t="shared" si="0"/>
        <v>1.4336879997656731E-3</v>
      </c>
      <c r="J22" s="249"/>
    </row>
    <row r="23" spans="1:10" x14ac:dyDescent="0.2">
      <c r="A23" s="242" t="s">
        <v>390</v>
      </c>
      <c r="B23" s="243">
        <v>2460</v>
      </c>
      <c r="C23" s="244">
        <v>0</v>
      </c>
      <c r="D23" s="245" t="s">
        <v>407</v>
      </c>
      <c r="E23" s="246"/>
      <c r="F23" s="243">
        <v>24040</v>
      </c>
      <c r="G23" s="247">
        <v>68260</v>
      </c>
      <c r="H23" s="248">
        <f t="shared" si="2"/>
        <v>1.8394342762063229</v>
      </c>
      <c r="I23" s="245">
        <f t="shared" si="0"/>
        <v>9.8980343023354501E-4</v>
      </c>
      <c r="J23" s="249"/>
    </row>
    <row r="24" spans="1:10" x14ac:dyDescent="0.2">
      <c r="A24" s="242" t="s">
        <v>392</v>
      </c>
      <c r="B24" s="243">
        <v>1673.5800000000002</v>
      </c>
      <c r="C24" s="244">
        <v>3227.5129999999999</v>
      </c>
      <c r="D24" s="245">
        <f t="shared" si="1"/>
        <v>0.92850834737508792</v>
      </c>
      <c r="E24" s="246"/>
      <c r="F24" s="243">
        <v>40009.201000000001</v>
      </c>
      <c r="G24" s="247">
        <v>50562.110200000003</v>
      </c>
      <c r="H24" s="248">
        <f t="shared" si="2"/>
        <v>0.26376205813257814</v>
      </c>
      <c r="I24" s="250">
        <f t="shared" si="0"/>
        <v>7.3317536061832001E-4</v>
      </c>
      <c r="J24" s="249"/>
    </row>
    <row r="25" spans="1:10" x14ac:dyDescent="0.2">
      <c r="A25" s="242" t="s">
        <v>393</v>
      </c>
      <c r="B25" s="243">
        <v>1672.6</v>
      </c>
      <c r="C25" s="244">
        <v>3932.55</v>
      </c>
      <c r="D25" s="245">
        <f t="shared" si="1"/>
        <v>1.3511598708597394</v>
      </c>
      <c r="E25" s="246"/>
      <c r="F25" s="243">
        <v>26570.524999999994</v>
      </c>
      <c r="G25" s="247">
        <v>37875.012999999999</v>
      </c>
      <c r="H25" s="248">
        <f t="shared" si="2"/>
        <v>0.42545218809188023</v>
      </c>
      <c r="I25" s="250">
        <f t="shared" si="0"/>
        <v>5.4920623773132302E-4</v>
      </c>
      <c r="J25" s="249"/>
    </row>
    <row r="26" spans="1:10" x14ac:dyDescent="0.2">
      <c r="A26" s="242" t="s">
        <v>394</v>
      </c>
      <c r="B26" s="243">
        <v>152</v>
      </c>
      <c r="C26" s="244">
        <v>1239</v>
      </c>
      <c r="D26" s="245">
        <f t="shared" si="1"/>
        <v>7.151315789473685</v>
      </c>
      <c r="E26" s="246"/>
      <c r="F26" s="243">
        <v>22930.625</v>
      </c>
      <c r="G26" s="247">
        <v>24782.81</v>
      </c>
      <c r="H26" s="248">
        <f t="shared" si="2"/>
        <v>8.0773419826106085E-2</v>
      </c>
      <c r="I26" s="250">
        <f t="shared" si="0"/>
        <v>3.5936288234436278E-4</v>
      </c>
      <c r="J26" s="249"/>
    </row>
    <row r="27" spans="1:10" x14ac:dyDescent="0.2">
      <c r="A27" s="242" t="s">
        <v>395</v>
      </c>
      <c r="B27" s="243">
        <v>2364.37</v>
      </c>
      <c r="C27" s="244">
        <v>510.315</v>
      </c>
      <c r="D27" s="245">
        <f t="shared" si="1"/>
        <v>-0.78416449202113037</v>
      </c>
      <c r="E27" s="246"/>
      <c r="F27" s="243">
        <v>23297.919999999998</v>
      </c>
      <c r="G27" s="247">
        <v>16019.320000000002</v>
      </c>
      <c r="H27" s="248">
        <f t="shared" si="2"/>
        <v>-0.31241415542675044</v>
      </c>
      <c r="I27" s="250">
        <f t="shared" si="0"/>
        <v>2.3228798543816048E-4</v>
      </c>
      <c r="J27" s="249"/>
    </row>
    <row r="28" spans="1:10" x14ac:dyDescent="0.2">
      <c r="A28" s="242" t="s">
        <v>397</v>
      </c>
      <c r="B28" s="243">
        <v>2016</v>
      </c>
      <c r="C28" s="244">
        <v>1598</v>
      </c>
      <c r="D28" s="245">
        <f t="shared" si="1"/>
        <v>-0.20734126984126988</v>
      </c>
      <c r="E28" s="246"/>
      <c r="F28" s="243">
        <v>24822</v>
      </c>
      <c r="G28" s="247">
        <v>15466</v>
      </c>
      <c r="H28" s="248">
        <f t="shared" si="2"/>
        <v>-0.37692369672065107</v>
      </c>
      <c r="I28" s="250">
        <f t="shared" si="0"/>
        <v>2.2426457445051285E-4</v>
      </c>
      <c r="J28" s="249"/>
    </row>
    <row r="29" spans="1:10" x14ac:dyDescent="0.2">
      <c r="A29" s="242" t="s">
        <v>399</v>
      </c>
      <c r="B29" s="243">
        <v>950</v>
      </c>
      <c r="C29" s="244">
        <v>3294.4179999999997</v>
      </c>
      <c r="D29" s="245">
        <f t="shared" si="1"/>
        <v>2.4678084210526312</v>
      </c>
      <c r="E29" s="246"/>
      <c r="F29" s="243">
        <v>7978.9049999999997</v>
      </c>
      <c r="G29" s="247">
        <v>15216.527999999998</v>
      </c>
      <c r="H29" s="248">
        <f t="shared" si="2"/>
        <v>0.90709477052302279</v>
      </c>
      <c r="I29" s="250">
        <f t="shared" si="0"/>
        <v>2.2064710827197163E-4</v>
      </c>
      <c r="J29" s="249"/>
    </row>
    <row r="30" spans="1:10" x14ac:dyDescent="0.2">
      <c r="A30" s="242" t="s">
        <v>396</v>
      </c>
      <c r="B30" s="243">
        <v>624</v>
      </c>
      <c r="C30" s="244">
        <v>172</v>
      </c>
      <c r="D30" s="245">
        <f t="shared" si="1"/>
        <v>-0.72435897435897434</v>
      </c>
      <c r="E30" s="246"/>
      <c r="F30" s="243">
        <v>24358.21</v>
      </c>
      <c r="G30" s="247">
        <v>14111.369999999999</v>
      </c>
      <c r="H30" s="248">
        <f t="shared" si="2"/>
        <v>-0.42067294764270446</v>
      </c>
      <c r="I30" s="250">
        <f t="shared" si="0"/>
        <v>2.0462177602248373E-4</v>
      </c>
      <c r="J30" s="249"/>
    </row>
    <row r="31" spans="1:10" x14ac:dyDescent="0.2">
      <c r="A31" s="242" t="s">
        <v>400</v>
      </c>
      <c r="B31" s="243">
        <v>1224.5999999999999</v>
      </c>
      <c r="C31" s="244">
        <v>1220.625</v>
      </c>
      <c r="D31" s="245">
        <f t="shared" si="1"/>
        <v>-3.245957863792226E-3</v>
      </c>
      <c r="E31" s="246"/>
      <c r="F31" s="243">
        <v>14300.159999999998</v>
      </c>
      <c r="G31" s="247">
        <v>11875.585000000003</v>
      </c>
      <c r="H31" s="248">
        <f t="shared" si="2"/>
        <v>-0.16954880225116331</v>
      </c>
      <c r="I31" s="250">
        <f t="shared" si="0"/>
        <v>1.722017985501031E-4</v>
      </c>
      <c r="J31" s="249"/>
    </row>
    <row r="32" spans="1:10" x14ac:dyDescent="0.2">
      <c r="A32" s="242" t="s">
        <v>398</v>
      </c>
      <c r="B32" s="243">
        <v>2038.2899999999997</v>
      </c>
      <c r="C32" s="244">
        <v>383.36</v>
      </c>
      <c r="D32" s="245">
        <f t="shared" si="1"/>
        <v>-0.81192077672951346</v>
      </c>
      <c r="E32" s="246"/>
      <c r="F32" s="243">
        <v>29292.905000000002</v>
      </c>
      <c r="G32" s="247">
        <v>11743.435000000001</v>
      </c>
      <c r="H32" s="248">
        <f t="shared" si="2"/>
        <v>-0.59910309339411705</v>
      </c>
      <c r="I32" s="250">
        <f t="shared" si="0"/>
        <v>1.7028555882983698E-4</v>
      </c>
      <c r="J32" s="249"/>
    </row>
    <row r="33" spans="1:10" x14ac:dyDescent="0.2">
      <c r="A33" s="242" t="s">
        <v>402</v>
      </c>
      <c r="B33" s="243">
        <v>191</v>
      </c>
      <c r="C33" s="244">
        <v>305.70000000000005</v>
      </c>
      <c r="D33" s="245">
        <f t="shared" si="1"/>
        <v>0.60052356020942432</v>
      </c>
      <c r="E33" s="246"/>
      <c r="F33" s="243">
        <v>1243.1500000000001</v>
      </c>
      <c r="G33" s="247">
        <v>1117.4000000000001</v>
      </c>
      <c r="H33" s="248">
        <f t="shared" si="2"/>
        <v>-0.1011543257048626</v>
      </c>
      <c r="I33" s="251">
        <f t="shared" si="0"/>
        <v>1.6202847244989208E-5</v>
      </c>
      <c r="J33" s="249"/>
    </row>
    <row r="34" spans="1:10" x14ac:dyDescent="0.2">
      <c r="A34" s="242" t="s">
        <v>401</v>
      </c>
      <c r="B34" s="243">
        <v>0</v>
      </c>
      <c r="C34" s="244">
        <v>0</v>
      </c>
      <c r="D34" s="245" t="s">
        <v>407</v>
      </c>
      <c r="E34" s="246"/>
      <c r="F34" s="243">
        <v>21268</v>
      </c>
      <c r="G34" s="247">
        <v>975</v>
      </c>
      <c r="H34" s="248">
        <f t="shared" si="2"/>
        <v>-0.95415647921760394</v>
      </c>
      <c r="I34" s="251">
        <f t="shared" si="0"/>
        <v>1.4137977504800857E-5</v>
      </c>
      <c r="J34" s="249"/>
    </row>
    <row r="35" spans="1:10" x14ac:dyDescent="0.2">
      <c r="A35" s="242" t="s">
        <v>403</v>
      </c>
      <c r="B35" s="243">
        <v>0</v>
      </c>
      <c r="C35" s="244">
        <v>0</v>
      </c>
      <c r="D35" s="245" t="s">
        <v>407</v>
      </c>
      <c r="E35" s="246"/>
      <c r="F35" s="243">
        <v>297</v>
      </c>
      <c r="G35" s="247">
        <v>252</v>
      </c>
      <c r="H35" s="248">
        <f t="shared" si="2"/>
        <v>-0.15151515151515149</v>
      </c>
      <c r="I35" s="252">
        <f t="shared" si="0"/>
        <v>3.6541234166254522E-6</v>
      </c>
      <c r="J35" s="249"/>
    </row>
    <row r="36" spans="1:10" x14ac:dyDescent="0.2">
      <c r="A36" s="242" t="s">
        <v>404</v>
      </c>
      <c r="B36" s="243">
        <v>54</v>
      </c>
      <c r="C36" s="244">
        <v>9</v>
      </c>
      <c r="D36" s="245">
        <f t="shared" si="1"/>
        <v>-0.83333333333333337</v>
      </c>
      <c r="E36" s="246"/>
      <c r="F36" s="243">
        <v>325</v>
      </c>
      <c r="G36" s="247">
        <v>191</v>
      </c>
      <c r="H36" s="248">
        <f t="shared" si="2"/>
        <v>-0.41230769230769226</v>
      </c>
      <c r="I36" s="252">
        <f t="shared" si="0"/>
        <v>2.7695935419661164E-6</v>
      </c>
      <c r="J36" s="249"/>
    </row>
    <row r="37" spans="1:10" x14ac:dyDescent="0.2">
      <c r="A37" s="242" t="s">
        <v>405</v>
      </c>
      <c r="B37" s="243">
        <v>103</v>
      </c>
      <c r="C37" s="244">
        <v>1</v>
      </c>
      <c r="D37" s="245">
        <f t="shared" si="1"/>
        <v>-0.99029126213592233</v>
      </c>
      <c r="E37" s="246"/>
      <c r="F37" s="243">
        <v>212</v>
      </c>
      <c r="G37" s="247">
        <v>20</v>
      </c>
      <c r="H37" s="248">
        <f t="shared" si="2"/>
        <v>-0.90566037735849059</v>
      </c>
      <c r="I37" s="253">
        <f t="shared" si="0"/>
        <v>2.90009794970274E-7</v>
      </c>
      <c r="J37" s="249"/>
    </row>
    <row r="38" spans="1:10" x14ac:dyDescent="0.2">
      <c r="A38" s="242" t="s">
        <v>408</v>
      </c>
      <c r="B38" s="243">
        <v>0</v>
      </c>
      <c r="C38" s="244">
        <v>5</v>
      </c>
      <c r="D38" s="245" t="s">
        <v>391</v>
      </c>
      <c r="E38" s="246"/>
      <c r="F38" s="243">
        <v>168</v>
      </c>
      <c r="G38" s="247">
        <v>11</v>
      </c>
      <c r="H38" s="248">
        <f t="shared" si="2"/>
        <v>-0.93452380952380953</v>
      </c>
      <c r="I38" s="253">
        <f t="shared" si="0"/>
        <v>1.5950538723365068E-7</v>
      </c>
      <c r="J38" s="249"/>
    </row>
    <row r="39" spans="1:10" x14ac:dyDescent="0.2">
      <c r="A39" s="242" t="s">
        <v>406</v>
      </c>
      <c r="B39" s="243">
        <v>0</v>
      </c>
      <c r="C39" s="244">
        <v>0</v>
      </c>
      <c r="D39" s="245" t="s">
        <v>407</v>
      </c>
      <c r="E39" s="246"/>
      <c r="F39" s="243">
        <v>2894.8</v>
      </c>
      <c r="G39" s="247">
        <v>0</v>
      </c>
      <c r="H39" s="248" t="s">
        <v>407</v>
      </c>
      <c r="I39" s="254" t="s">
        <v>407</v>
      </c>
      <c r="J39" s="249"/>
    </row>
    <row r="40" spans="1:10" x14ac:dyDescent="0.2">
      <c r="A40" s="236" t="s">
        <v>409</v>
      </c>
      <c r="B40" s="255">
        <f>SUM(B41:B42)</f>
        <v>20124.276000000002</v>
      </c>
      <c r="C40" s="256">
        <f>SUM(C41:C42)</f>
        <v>21012.68</v>
      </c>
      <c r="D40" s="241">
        <f>+C40/B40-1</f>
        <v>4.4145886291760084E-2</v>
      </c>
      <c r="E40" s="257"/>
      <c r="F40" s="255">
        <f>SUM(F41:F42)</f>
        <v>192094.08600000001</v>
      </c>
      <c r="G40" s="258">
        <f>SUM(G41:G42)</f>
        <v>231289.80100000001</v>
      </c>
      <c r="H40" s="240">
        <f>+G40/F40-1</f>
        <v>0.204044360845133</v>
      </c>
      <c r="I40" s="241">
        <f>SUM(I41:I42)</f>
        <v>1</v>
      </c>
      <c r="J40" s="249"/>
    </row>
    <row r="41" spans="1:10" x14ac:dyDescent="0.2">
      <c r="A41" s="259" t="s">
        <v>410</v>
      </c>
      <c r="B41" s="260">
        <v>12069.795</v>
      </c>
      <c r="C41" s="261">
        <v>12908.68</v>
      </c>
      <c r="D41" s="245">
        <f>+C41/B41-1</f>
        <v>6.9502837454985755E-2</v>
      </c>
      <c r="E41" s="262"/>
      <c r="F41" s="260">
        <v>104440.602</v>
      </c>
      <c r="G41" s="263">
        <v>135451.269</v>
      </c>
      <c r="H41" s="248">
        <f>+G41/F41-1</f>
        <v>0.29692156504421519</v>
      </c>
      <c r="I41" s="245">
        <f>G41/$G$40</f>
        <v>0.58563442233235352</v>
      </c>
      <c r="J41" s="249"/>
    </row>
    <row r="42" spans="1:10" x14ac:dyDescent="0.2">
      <c r="A42" s="259" t="s">
        <v>411</v>
      </c>
      <c r="B42" s="264">
        <v>8054.4810000000007</v>
      </c>
      <c r="C42" s="265">
        <v>8104</v>
      </c>
      <c r="D42" s="266">
        <f>+C42/B42-1</f>
        <v>6.1480063085379566E-3</v>
      </c>
      <c r="E42" s="262"/>
      <c r="F42" s="264">
        <v>87653.483999999997</v>
      </c>
      <c r="G42" s="267">
        <v>95838.532000000007</v>
      </c>
      <c r="H42" s="268">
        <f>+G42/F42-1</f>
        <v>9.3379608276608961E-2</v>
      </c>
      <c r="I42" s="266">
        <f>G42/$G$40</f>
        <v>0.41436557766764648</v>
      </c>
      <c r="J42" s="249"/>
    </row>
    <row r="43" spans="1:10" x14ac:dyDescent="0.2">
      <c r="A43" s="269"/>
      <c r="B43" s="270"/>
      <c r="C43" s="271"/>
      <c r="D43" s="272"/>
      <c r="E43" s="272"/>
      <c r="F43" s="273"/>
      <c r="G43" s="273"/>
      <c r="H43" s="272"/>
      <c r="I43" s="272"/>
    </row>
    <row r="44" spans="1:10" ht="26.25" customHeight="1" x14ac:dyDescent="0.2">
      <c r="A44" s="933" t="s">
        <v>862</v>
      </c>
      <c r="B44" s="934"/>
      <c r="C44" s="934"/>
      <c r="D44" s="934"/>
      <c r="E44" s="934"/>
      <c r="F44" s="934"/>
      <c r="G44" s="274"/>
      <c r="H44" s="274"/>
      <c r="I44" s="275"/>
    </row>
    <row r="45" spans="1:10" x14ac:dyDescent="0.2">
      <c r="A45" s="276" t="s">
        <v>412</v>
      </c>
      <c r="B45" s="277"/>
      <c r="C45" s="278"/>
      <c r="D45" s="279"/>
      <c r="E45" s="277"/>
      <c r="F45" s="280"/>
      <c r="G45" s="281"/>
      <c r="H45" s="281"/>
      <c r="I45" s="282"/>
    </row>
  </sheetData>
  <mergeCells count="3">
    <mergeCell ref="B4:D4"/>
    <mergeCell ref="F4:I4"/>
    <mergeCell ref="A44:F44"/>
  </mergeCells>
  <pageMargins left="0.7" right="0.7" top="0.75" bottom="0.75" header="0.3" footer="0.3"/>
  <pageSetup paperSize="9"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CE3C-8A49-482D-840C-53310E40BA7B}">
  <sheetPr>
    <tabColor rgb="FF92D050"/>
    <pageSetUpPr fitToPage="1"/>
  </sheetPr>
  <dimension ref="A1:I149"/>
  <sheetViews>
    <sheetView showGridLines="0" view="pageBreakPreview" zoomScaleNormal="100" zoomScaleSheetLayoutView="100" workbookViewId="0"/>
  </sheetViews>
  <sheetFormatPr baseColWidth="10" defaultColWidth="11.42578125" defaultRowHeight="12.75" x14ac:dyDescent="0.2"/>
  <cols>
    <col min="1" max="1" width="35.42578125" style="14" customWidth="1"/>
    <col min="2" max="3" width="11.7109375" style="14" customWidth="1"/>
    <col min="4" max="4" width="10.7109375" style="14" bestFit="1" customWidth="1"/>
    <col min="5" max="5" width="3" style="14" customWidth="1"/>
    <col min="6" max="7" width="12" style="14" bestFit="1" customWidth="1"/>
    <col min="8" max="8" width="10.7109375" style="14" bestFit="1" customWidth="1"/>
    <col min="9" max="9" width="7.42578125" style="14" bestFit="1" customWidth="1"/>
    <col min="10" max="10" width="3.42578125" style="14" customWidth="1"/>
    <col min="11" max="16384" width="11.42578125" style="14"/>
  </cols>
  <sheetData>
    <row r="1" spans="1:9" x14ac:dyDescent="0.2">
      <c r="A1" s="283" t="s">
        <v>413</v>
      </c>
    </row>
    <row r="2" spans="1:9" ht="15.75" x14ac:dyDescent="0.25">
      <c r="A2" s="284" t="s">
        <v>414</v>
      </c>
    </row>
    <row r="4" spans="1:9" x14ac:dyDescent="0.2">
      <c r="A4" s="285"/>
      <c r="B4" s="932" t="s">
        <v>836</v>
      </c>
      <c r="C4" s="932"/>
      <c r="D4" s="932"/>
      <c r="E4" s="286"/>
      <c r="F4" s="932" t="s">
        <v>861</v>
      </c>
      <c r="G4" s="932"/>
      <c r="H4" s="932"/>
      <c r="I4" s="932"/>
    </row>
    <row r="5" spans="1:9" x14ac:dyDescent="0.2">
      <c r="A5" s="287" t="s">
        <v>415</v>
      </c>
      <c r="B5" s="288">
        <v>2022</v>
      </c>
      <c r="C5" s="289">
        <v>2023</v>
      </c>
      <c r="D5" s="290" t="s">
        <v>416</v>
      </c>
      <c r="E5" s="289"/>
      <c r="F5" s="288">
        <v>2022</v>
      </c>
      <c r="G5" s="289">
        <v>2023</v>
      </c>
      <c r="H5" s="289" t="s">
        <v>416</v>
      </c>
      <c r="I5" s="290" t="s">
        <v>372</v>
      </c>
    </row>
    <row r="6" spans="1:9" x14ac:dyDescent="0.2">
      <c r="A6" s="291" t="s">
        <v>417</v>
      </c>
      <c r="B6" s="292">
        <f>SUM(B7:B11)</f>
        <v>3789815.8540000003</v>
      </c>
      <c r="C6" s="293">
        <f>SUM(C7:C11)</f>
        <v>1489234.986</v>
      </c>
      <c r="D6" s="294">
        <f t="shared" ref="D6:D73" si="0">(C6-B6)/B6</f>
        <v>-0.6070429162334704</v>
      </c>
      <c r="E6" s="295"/>
      <c r="F6" s="292">
        <f>SUM(F7:F11)</f>
        <v>33785785.693000004</v>
      </c>
      <c r="G6" s="293">
        <f>SUM(G7:G11)</f>
        <v>38127781.901000001</v>
      </c>
      <c r="H6" s="296">
        <f>(G6-F6)/F6</f>
        <v>0.12851547237806593</v>
      </c>
      <c r="I6" s="294">
        <f>SUM(I7:I11)</f>
        <v>1</v>
      </c>
    </row>
    <row r="7" spans="1:9" x14ac:dyDescent="0.2">
      <c r="A7" s="14" t="s">
        <v>418</v>
      </c>
      <c r="B7" s="297">
        <v>2788531.56</v>
      </c>
      <c r="C7" s="298">
        <v>600985.38099999994</v>
      </c>
      <c r="D7" s="299">
        <f t="shared" si="0"/>
        <v>-0.78447962016252026</v>
      </c>
      <c r="E7" s="300"/>
      <c r="F7" s="301">
        <v>22418985.489999998</v>
      </c>
      <c r="G7" s="298">
        <v>27355607.029999997</v>
      </c>
      <c r="H7" s="302">
        <f t="shared" ref="H7:H74" si="1">(G7-F7)/F7</f>
        <v>0.22019825750821695</v>
      </c>
      <c r="I7" s="299">
        <f>G7/$G$6</f>
        <v>0.71747176641509602</v>
      </c>
    </row>
    <row r="8" spans="1:9" x14ac:dyDescent="0.2">
      <c r="A8" s="14" t="s">
        <v>419</v>
      </c>
      <c r="B8" s="297">
        <v>440073.56</v>
      </c>
      <c r="C8" s="298">
        <v>498790.97</v>
      </c>
      <c r="D8" s="299">
        <f t="shared" si="0"/>
        <v>0.13342635263068287</v>
      </c>
      <c r="E8" s="300"/>
      <c r="F8" s="301">
        <v>5436812.7800000003</v>
      </c>
      <c r="G8" s="298">
        <v>4923928.13</v>
      </c>
      <c r="H8" s="302">
        <f t="shared" si="1"/>
        <v>-9.4335536416981489E-2</v>
      </c>
      <c r="I8" s="299">
        <f>G8/$G$6</f>
        <v>0.12914278996835263</v>
      </c>
    </row>
    <row r="9" spans="1:9" x14ac:dyDescent="0.2">
      <c r="A9" s="14" t="s">
        <v>420</v>
      </c>
      <c r="B9" s="297">
        <v>338838.8</v>
      </c>
      <c r="C9" s="298">
        <v>166675</v>
      </c>
      <c r="D9" s="299">
        <f t="shared" si="0"/>
        <v>-0.50809942663000807</v>
      </c>
      <c r="E9" s="300"/>
      <c r="F9" s="301">
        <v>3160264.4</v>
      </c>
      <c r="G9" s="298">
        <v>2976708.4000000004</v>
      </c>
      <c r="H9" s="302">
        <f t="shared" si="1"/>
        <v>-5.8082481959420715E-2</v>
      </c>
      <c r="I9" s="299">
        <f>G9/$G$6</f>
        <v>7.8071900634794814E-2</v>
      </c>
    </row>
    <row r="10" spans="1:9" x14ac:dyDescent="0.2">
      <c r="A10" s="14" t="s">
        <v>421</v>
      </c>
      <c r="B10" s="297">
        <v>167147.30800000002</v>
      </c>
      <c r="C10" s="298">
        <v>200576.23</v>
      </c>
      <c r="D10" s="299">
        <f t="shared" si="0"/>
        <v>0.19999677170989788</v>
      </c>
      <c r="E10" s="300"/>
      <c r="F10" s="301">
        <v>2132348.6460000002</v>
      </c>
      <c r="G10" s="298">
        <v>2233151.4279999998</v>
      </c>
      <c r="H10" s="302">
        <f t="shared" si="1"/>
        <v>4.727312402176452E-2</v>
      </c>
      <c r="I10" s="299">
        <f>G10/$G$6</f>
        <v>5.8570189941771295E-2</v>
      </c>
    </row>
    <row r="11" spans="1:9" x14ac:dyDescent="0.2">
      <c r="A11" s="14" t="s">
        <v>422</v>
      </c>
      <c r="B11" s="297">
        <v>55224.626000000164</v>
      </c>
      <c r="C11" s="298">
        <v>22207.405000000261</v>
      </c>
      <c r="D11" s="299">
        <f t="shared" si="0"/>
        <v>-0.59787133732693465</v>
      </c>
      <c r="E11" s="300"/>
      <c r="F11" s="301">
        <v>637374.37700000405</v>
      </c>
      <c r="G11" s="298">
        <v>638386.9130000025</v>
      </c>
      <c r="H11" s="302">
        <f t="shared" si="1"/>
        <v>1.5886048083141628E-3</v>
      </c>
      <c r="I11" s="299">
        <f>G11/$G$6</f>
        <v>1.674335303998524E-2</v>
      </c>
    </row>
    <row r="12" spans="1:9" x14ac:dyDescent="0.2">
      <c r="A12" s="291" t="s">
        <v>423</v>
      </c>
      <c r="B12" s="292">
        <f>SUM(B13)</f>
        <v>883681.45</v>
      </c>
      <c r="C12" s="293">
        <f>SUM(C13)</f>
        <v>1063385.6499999999</v>
      </c>
      <c r="D12" s="294">
        <f t="shared" si="0"/>
        <v>0.20335857451800077</v>
      </c>
      <c r="E12" s="295"/>
      <c r="F12" s="292">
        <f>SUM(F13)</f>
        <v>10954831.189999999</v>
      </c>
      <c r="G12" s="293">
        <f>SUM(G13)</f>
        <v>11920187.15</v>
      </c>
      <c r="H12" s="296">
        <f t="shared" si="1"/>
        <v>8.8121482043576879E-2</v>
      </c>
      <c r="I12" s="294">
        <f>SUM(I13)</f>
        <v>1</v>
      </c>
    </row>
    <row r="13" spans="1:9" x14ac:dyDescent="0.2">
      <c r="A13" s="14" t="s">
        <v>424</v>
      </c>
      <c r="B13" s="297">
        <v>883681.45</v>
      </c>
      <c r="C13" s="298">
        <v>1063385.6499999999</v>
      </c>
      <c r="D13" s="299">
        <f t="shared" si="0"/>
        <v>0.20335857451800077</v>
      </c>
      <c r="E13" s="300"/>
      <c r="F13" s="301">
        <v>10954831.189999999</v>
      </c>
      <c r="G13" s="298">
        <v>11920187.15</v>
      </c>
      <c r="H13" s="302">
        <f t="shared" si="1"/>
        <v>8.8121482043576879E-2</v>
      </c>
      <c r="I13" s="299">
        <f>G12/$G$13</f>
        <v>1</v>
      </c>
    </row>
    <row r="14" spans="1:9" x14ac:dyDescent="0.2">
      <c r="A14" s="291" t="s">
        <v>425</v>
      </c>
      <c r="B14" s="292">
        <f>SUM(B15:B19)</f>
        <v>471428.21600000001</v>
      </c>
      <c r="C14" s="293">
        <f>SUM(C15:C19)</f>
        <v>435995.26</v>
      </c>
      <c r="D14" s="294">
        <f t="shared" si="0"/>
        <v>-7.5160872424318376E-2</v>
      </c>
      <c r="E14" s="295"/>
      <c r="F14" s="292">
        <f>SUM(F15:F19)</f>
        <v>5510374.2859999994</v>
      </c>
      <c r="G14" s="293">
        <f>SUM(G15:G19)</f>
        <v>5477433.0800000001</v>
      </c>
      <c r="H14" s="296">
        <f t="shared" si="1"/>
        <v>-5.9780342115220361E-3</v>
      </c>
      <c r="I14" s="294">
        <f>SUM(I15:I19)</f>
        <v>0.99999999999999989</v>
      </c>
    </row>
    <row r="15" spans="1:9" x14ac:dyDescent="0.2">
      <c r="A15" s="14" t="s">
        <v>419</v>
      </c>
      <c r="B15" s="297">
        <v>385799.81</v>
      </c>
      <c r="C15" s="298">
        <v>346951.71</v>
      </c>
      <c r="D15" s="299">
        <f t="shared" si="0"/>
        <v>-0.10069496923806151</v>
      </c>
      <c r="E15" s="300"/>
      <c r="F15" s="301">
        <v>4367330.8099999996</v>
      </c>
      <c r="G15" s="298">
        <v>4544996.78</v>
      </c>
      <c r="H15" s="302">
        <f t="shared" si="1"/>
        <v>4.0680676076379173E-2</v>
      </c>
      <c r="I15" s="299">
        <f>G15/$G$14</f>
        <v>0.82976765094499338</v>
      </c>
    </row>
    <row r="16" spans="1:9" x14ac:dyDescent="0.2">
      <c r="A16" s="14" t="s">
        <v>426</v>
      </c>
      <c r="B16" s="297">
        <v>43912.94</v>
      </c>
      <c r="C16" s="298">
        <v>24981.05</v>
      </c>
      <c r="D16" s="299">
        <f t="shared" si="0"/>
        <v>-0.43112326343897728</v>
      </c>
      <c r="E16" s="300"/>
      <c r="F16" s="301">
        <v>375882.39</v>
      </c>
      <c r="G16" s="298">
        <v>380280.04</v>
      </c>
      <c r="H16" s="302">
        <f t="shared" si="1"/>
        <v>1.1699537187682468E-2</v>
      </c>
      <c r="I16" s="299">
        <f>G16/$G$14</f>
        <v>6.9426688458966976E-2</v>
      </c>
    </row>
    <row r="17" spans="1:9" x14ac:dyDescent="0.2">
      <c r="A17" s="14" t="s">
        <v>427</v>
      </c>
      <c r="B17" s="297">
        <v>20400</v>
      </c>
      <c r="C17" s="298">
        <v>31200</v>
      </c>
      <c r="D17" s="299">
        <f t="shared" si="0"/>
        <v>0.52941176470588236</v>
      </c>
      <c r="E17" s="300"/>
      <c r="F17" s="301">
        <v>269895</v>
      </c>
      <c r="G17" s="298">
        <v>346857</v>
      </c>
      <c r="H17" s="302">
        <f t="shared" si="1"/>
        <v>0.28515533818707273</v>
      </c>
      <c r="I17" s="299">
        <f>G17/$G$14</f>
        <v>6.3324735315616124E-2</v>
      </c>
    </row>
    <row r="18" spans="1:9" x14ac:dyDescent="0.2">
      <c r="A18" s="14" t="s">
        <v>437</v>
      </c>
      <c r="B18" s="297">
        <v>60</v>
      </c>
      <c r="C18" s="298">
        <v>14985</v>
      </c>
      <c r="D18" s="299" t="s">
        <v>391</v>
      </c>
      <c r="E18" s="300"/>
      <c r="F18" s="301">
        <v>13160.8</v>
      </c>
      <c r="G18" s="298">
        <v>43790</v>
      </c>
      <c r="H18" s="302">
        <f t="shared" si="1"/>
        <v>2.3273053309829193</v>
      </c>
      <c r="I18" s="299">
        <f>G18/$G$14</f>
        <v>7.9946207211353103E-3</v>
      </c>
    </row>
    <row r="19" spans="1:9" x14ac:dyDescent="0.2">
      <c r="A19" s="14" t="s">
        <v>422</v>
      </c>
      <c r="B19" s="297">
        <v>21255.466000000015</v>
      </c>
      <c r="C19" s="298">
        <v>17877.5</v>
      </c>
      <c r="D19" s="299">
        <f t="shared" si="0"/>
        <v>-0.15892222734613359</v>
      </c>
      <c r="E19" s="300"/>
      <c r="F19" s="301">
        <v>484105.28600000031</v>
      </c>
      <c r="G19" s="298">
        <v>161509.25999999978</v>
      </c>
      <c r="H19" s="302">
        <f t="shared" si="1"/>
        <v>-0.66637575612012701</v>
      </c>
      <c r="I19" s="299">
        <f>G19/$G$14</f>
        <v>2.9486304559288159E-2</v>
      </c>
    </row>
    <row r="20" spans="1:9" x14ac:dyDescent="0.2">
      <c r="A20" s="291" t="s">
        <v>429</v>
      </c>
      <c r="B20" s="292">
        <f>SUM(B21:B27)</f>
        <v>159784.128</v>
      </c>
      <c r="C20" s="293">
        <f>SUM(C21:C27)</f>
        <v>163695.77900000001</v>
      </c>
      <c r="D20" s="294">
        <f t="shared" si="0"/>
        <v>2.4480848310540662E-2</v>
      </c>
      <c r="E20" s="295"/>
      <c r="F20" s="292">
        <f>SUM(F21:F27)</f>
        <v>1661990.7934000001</v>
      </c>
      <c r="G20" s="293">
        <f>SUM(G21:G27)</f>
        <v>2110770.5759999999</v>
      </c>
      <c r="H20" s="296">
        <f t="shared" si="1"/>
        <v>0.27002543238035231</v>
      </c>
      <c r="I20" s="294">
        <f>SUM(I21:I27)</f>
        <v>1</v>
      </c>
    </row>
    <row r="21" spans="1:9" x14ac:dyDescent="0.2">
      <c r="A21" s="912" t="s">
        <v>419</v>
      </c>
      <c r="B21" s="530">
        <v>78768.928000000014</v>
      </c>
      <c r="C21" s="530">
        <v>96703.998999999996</v>
      </c>
      <c r="D21" s="299">
        <f t="shared" si="0"/>
        <v>0.22769220624660499</v>
      </c>
      <c r="E21" s="300"/>
      <c r="F21" s="301">
        <v>930439.05340000009</v>
      </c>
      <c r="G21" s="298">
        <v>1029725.5460000001</v>
      </c>
      <c r="H21" s="302">
        <f t="shared" si="1"/>
        <v>0.10670929195973491</v>
      </c>
      <c r="I21" s="299">
        <f t="shared" ref="I21:I27" si="2">G21/$G$20</f>
        <v>0.48784342443856399</v>
      </c>
    </row>
    <row r="22" spans="1:9" x14ac:dyDescent="0.2">
      <c r="A22" s="912" t="s">
        <v>420</v>
      </c>
      <c r="B22" s="530">
        <v>45276.5</v>
      </c>
      <c r="C22" s="530">
        <v>41453</v>
      </c>
      <c r="D22" s="299">
        <f t="shared" si="0"/>
        <v>-8.444778196194494E-2</v>
      </c>
      <c r="E22" s="300"/>
      <c r="F22" s="301">
        <v>385540.89</v>
      </c>
      <c r="G22" s="298">
        <v>636421.89999999991</v>
      </c>
      <c r="H22" s="302">
        <f t="shared" si="1"/>
        <v>0.65072477785689575</v>
      </c>
      <c r="I22" s="299">
        <f t="shared" si="2"/>
        <v>0.30151164093164806</v>
      </c>
    </row>
    <row r="23" spans="1:9" x14ac:dyDescent="0.2">
      <c r="A23" s="912" t="s">
        <v>430</v>
      </c>
      <c r="B23" s="530">
        <v>0</v>
      </c>
      <c r="C23" s="530">
        <v>4950</v>
      </c>
      <c r="D23" s="299" t="s">
        <v>391</v>
      </c>
      <c r="E23" s="300"/>
      <c r="F23" s="301">
        <v>0</v>
      </c>
      <c r="G23" s="298">
        <v>182679.2</v>
      </c>
      <c r="H23" s="302" t="s">
        <v>391</v>
      </c>
      <c r="I23" s="299">
        <f t="shared" si="2"/>
        <v>8.6546213064133612E-2</v>
      </c>
    </row>
    <row r="24" spans="1:9" x14ac:dyDescent="0.2">
      <c r="A24" s="912" t="s">
        <v>428</v>
      </c>
      <c r="B24" s="530">
        <v>12667</v>
      </c>
      <c r="C24" s="530">
        <v>9027.5600000000013</v>
      </c>
      <c r="D24" s="299">
        <f t="shared" si="0"/>
        <v>-0.28731664956185354</v>
      </c>
      <c r="E24" s="300"/>
      <c r="F24" s="301">
        <v>126422</v>
      </c>
      <c r="G24" s="298">
        <v>96867.15</v>
      </c>
      <c r="H24" s="302">
        <f t="shared" si="1"/>
        <v>-0.23377932638306628</v>
      </c>
      <c r="I24" s="299">
        <f t="shared" si="2"/>
        <v>4.5891842107998002E-2</v>
      </c>
    </row>
    <row r="25" spans="1:9" x14ac:dyDescent="0.2">
      <c r="A25" s="912" t="s">
        <v>431</v>
      </c>
      <c r="B25" s="530">
        <v>3085.2</v>
      </c>
      <c r="C25" s="530">
        <v>2409.4</v>
      </c>
      <c r="D25" s="299">
        <f t="shared" si="0"/>
        <v>-0.2190457668870737</v>
      </c>
      <c r="E25" s="300"/>
      <c r="F25" s="301">
        <v>33223.31</v>
      </c>
      <c r="G25" s="298">
        <v>42004.11</v>
      </c>
      <c r="H25" s="302">
        <f t="shared" si="1"/>
        <v>0.26429636300537196</v>
      </c>
      <c r="I25" s="299">
        <f t="shared" si="2"/>
        <v>1.9899893658551739E-2</v>
      </c>
    </row>
    <row r="26" spans="1:9" x14ac:dyDescent="0.2">
      <c r="A26" s="912" t="s">
        <v>437</v>
      </c>
      <c r="B26" s="530">
        <v>1901.3000000000002</v>
      </c>
      <c r="C26" s="530">
        <v>5086.8200000000006</v>
      </c>
      <c r="D26" s="299">
        <f t="shared" si="0"/>
        <v>1.6754431178667228</v>
      </c>
      <c r="E26" s="300"/>
      <c r="F26" s="301">
        <v>28027.8</v>
      </c>
      <c r="G26" s="298">
        <v>41210.160000000003</v>
      </c>
      <c r="H26" s="302">
        <f t="shared" si="1"/>
        <v>0.47033159934065477</v>
      </c>
      <c r="I26" s="299">
        <f t="shared" si="2"/>
        <v>1.9523751405562517E-2</v>
      </c>
    </row>
    <row r="27" spans="1:9" x14ac:dyDescent="0.2">
      <c r="A27" s="14" t="s">
        <v>422</v>
      </c>
      <c r="B27" s="297">
        <v>18085.199999999983</v>
      </c>
      <c r="C27" s="298">
        <v>4065</v>
      </c>
      <c r="D27" s="299">
        <f t="shared" si="0"/>
        <v>-0.77523057527702188</v>
      </c>
      <c r="E27" s="300"/>
      <c r="F27" s="301">
        <v>158337.73999999976</v>
      </c>
      <c r="G27" s="298">
        <v>81862.510000000009</v>
      </c>
      <c r="H27" s="302">
        <f t="shared" si="1"/>
        <v>-0.48298801031263844</v>
      </c>
      <c r="I27" s="299">
        <f t="shared" si="2"/>
        <v>3.8783234393542171E-2</v>
      </c>
    </row>
    <row r="28" spans="1:9" x14ac:dyDescent="0.2">
      <c r="A28" s="291" t="s">
        <v>378</v>
      </c>
      <c r="B28" s="292">
        <f>SUM(B29:B34)</f>
        <v>222346.26</v>
      </c>
      <c r="C28" s="293">
        <f>SUM(C29:C34)</f>
        <v>182234.90000000002</v>
      </c>
      <c r="D28" s="294">
        <f t="shared" si="0"/>
        <v>-0.18040042589427852</v>
      </c>
      <c r="E28" s="295"/>
      <c r="F28" s="292">
        <f>SUM(F29:F34)</f>
        <v>2727035.6599999997</v>
      </c>
      <c r="G28" s="293">
        <f>SUM(G29:G34)</f>
        <v>2040083.298</v>
      </c>
      <c r="H28" s="296">
        <f>(G28-F28)/F28</f>
        <v>-0.25190442944189434</v>
      </c>
      <c r="I28" s="294">
        <f>SUM(I29:I34)</f>
        <v>1</v>
      </c>
    </row>
    <row r="29" spans="1:9" x14ac:dyDescent="0.2">
      <c r="A29" s="14" t="s">
        <v>427</v>
      </c>
      <c r="B29" s="297">
        <v>90475</v>
      </c>
      <c r="C29" s="298">
        <v>38754</v>
      </c>
      <c r="D29" s="299">
        <f t="shared" si="0"/>
        <v>-0.57166067974578616</v>
      </c>
      <c r="E29" s="300"/>
      <c r="F29" s="301">
        <v>1038874.03</v>
      </c>
      <c r="G29" s="298">
        <v>664825.65</v>
      </c>
      <c r="H29" s="302">
        <f t="shared" si="1"/>
        <v>-0.36005171868623953</v>
      </c>
      <c r="I29" s="299">
        <f t="shared" ref="I29:I34" si="3">G29/$G$28</f>
        <v>0.32588161995726511</v>
      </c>
    </row>
    <row r="30" spans="1:9" x14ac:dyDescent="0.2">
      <c r="A30" s="14" t="s">
        <v>419</v>
      </c>
      <c r="B30" s="297">
        <v>27384.400000000001</v>
      </c>
      <c r="C30" s="298">
        <v>26929.33</v>
      </c>
      <c r="D30" s="299">
        <f t="shared" si="0"/>
        <v>-1.6617855421334763E-2</v>
      </c>
      <c r="E30" s="300"/>
      <c r="F30" s="301">
        <v>573741.36</v>
      </c>
      <c r="G30" s="298">
        <v>309217.45799999998</v>
      </c>
      <c r="H30" s="302">
        <f t="shared" si="1"/>
        <v>-0.46105078079084277</v>
      </c>
      <c r="I30" s="299">
        <f t="shared" si="3"/>
        <v>0.15157099629370133</v>
      </c>
    </row>
    <row r="31" spans="1:9" x14ac:dyDescent="0.2">
      <c r="A31" s="14" t="s">
        <v>433</v>
      </c>
      <c r="B31" s="297">
        <v>4520</v>
      </c>
      <c r="C31" s="298">
        <v>35403</v>
      </c>
      <c r="D31" s="299">
        <f t="shared" si="0"/>
        <v>6.8325221238938054</v>
      </c>
      <c r="E31" s="300"/>
      <c r="F31" s="301">
        <v>128365</v>
      </c>
      <c r="G31" s="298">
        <v>294640.59999999998</v>
      </c>
      <c r="H31" s="302">
        <f t="shared" si="1"/>
        <v>1.2953343980056868</v>
      </c>
      <c r="I31" s="299">
        <f t="shared" si="3"/>
        <v>0.14442576942267579</v>
      </c>
    </row>
    <row r="32" spans="1:9" x14ac:dyDescent="0.2">
      <c r="A32" s="14" t="s">
        <v>428</v>
      </c>
      <c r="B32" s="297">
        <v>30878</v>
      </c>
      <c r="C32" s="298">
        <v>21440.17</v>
      </c>
      <c r="D32" s="299">
        <f t="shared" si="0"/>
        <v>-0.30564900576462212</v>
      </c>
      <c r="E32" s="300"/>
      <c r="F32" s="301">
        <v>358933</v>
      </c>
      <c r="G32" s="298">
        <v>290802.17</v>
      </c>
      <c r="H32" s="302">
        <f t="shared" si="1"/>
        <v>-0.18981489581621086</v>
      </c>
      <c r="I32" s="299">
        <f t="shared" si="3"/>
        <v>0.1425442629156802</v>
      </c>
    </row>
    <row r="33" spans="1:9" x14ac:dyDescent="0.2">
      <c r="A33" s="14" t="s">
        <v>431</v>
      </c>
      <c r="B33" s="297">
        <v>13001</v>
      </c>
      <c r="C33" s="298">
        <v>14322.85</v>
      </c>
      <c r="D33" s="299">
        <f t="shared" si="0"/>
        <v>0.1016729482347512</v>
      </c>
      <c r="E33" s="300"/>
      <c r="F33" s="301">
        <v>166906.28</v>
      </c>
      <c r="G33" s="298">
        <v>145731.98000000001</v>
      </c>
      <c r="H33" s="302">
        <f t="shared" si="1"/>
        <v>-0.12686341101125725</v>
      </c>
      <c r="I33" s="299">
        <f t="shared" si="3"/>
        <v>7.1434328266335334E-2</v>
      </c>
    </row>
    <row r="34" spans="1:9" x14ac:dyDescent="0.2">
      <c r="A34" s="14" t="s">
        <v>422</v>
      </c>
      <c r="B34" s="297">
        <v>56087.860000000015</v>
      </c>
      <c r="C34" s="298">
        <v>45385.550000000017</v>
      </c>
      <c r="D34" s="299">
        <f t="shared" si="0"/>
        <v>-0.19081330612364236</v>
      </c>
      <c r="E34" s="300"/>
      <c r="F34" s="301">
        <v>460215.98999999976</v>
      </c>
      <c r="G34" s="298">
        <v>334865.43999999994</v>
      </c>
      <c r="H34" s="302">
        <f t="shared" si="1"/>
        <v>-0.27237330454337294</v>
      </c>
      <c r="I34" s="299">
        <f t="shared" si="3"/>
        <v>0.1641430231443422</v>
      </c>
    </row>
    <row r="35" spans="1:9" x14ac:dyDescent="0.2">
      <c r="A35" s="291" t="s">
        <v>434</v>
      </c>
      <c r="B35" s="292">
        <f>SUM(B36:B41)</f>
        <v>184760</v>
      </c>
      <c r="C35" s="293">
        <f>SUM(C36:C41)</f>
        <v>162089.68</v>
      </c>
      <c r="D35" s="294">
        <f>(C35-B35)/B35</f>
        <v>-0.12270145053041788</v>
      </c>
      <c r="E35" s="295"/>
      <c r="F35" s="292">
        <f>SUM(F36:F41)</f>
        <v>1897847.1649999998</v>
      </c>
      <c r="G35" s="293">
        <f>SUM(G36:G41)</f>
        <v>1767556.291</v>
      </c>
      <c r="H35" s="296">
        <f>(G35-F35)/F35</f>
        <v>-6.8651931727073429E-2</v>
      </c>
      <c r="I35" s="294">
        <f>SUM(I36:I41)</f>
        <v>1</v>
      </c>
    </row>
    <row r="36" spans="1:9" x14ac:dyDescent="0.2">
      <c r="A36" s="14" t="s">
        <v>435</v>
      </c>
      <c r="B36" s="297">
        <v>183020</v>
      </c>
      <c r="C36" s="298">
        <v>161215.69</v>
      </c>
      <c r="D36" s="299">
        <f>(C36-B36)/B36</f>
        <v>-0.11913621462135285</v>
      </c>
      <c r="E36" s="300"/>
      <c r="F36" s="301">
        <v>1876784.2599999998</v>
      </c>
      <c r="G36" s="298">
        <v>1662170.236</v>
      </c>
      <c r="H36" s="302">
        <f>(G36-F36)/F36</f>
        <v>-0.11435199483184059</v>
      </c>
      <c r="I36" s="299">
        <f>G36/$G$35</f>
        <v>0.94037753958015247</v>
      </c>
    </row>
    <row r="37" spans="1:9" x14ac:dyDescent="0.2">
      <c r="A37" s="14" t="s">
        <v>419</v>
      </c>
      <c r="B37" s="305">
        <v>0</v>
      </c>
      <c r="C37" s="303">
        <v>0</v>
      </c>
      <c r="D37" s="299" t="s">
        <v>407</v>
      </c>
      <c r="E37" s="300"/>
      <c r="F37" s="301">
        <v>0</v>
      </c>
      <c r="G37" s="298">
        <v>96293</v>
      </c>
      <c r="H37" s="302" t="s">
        <v>391</v>
      </c>
      <c r="I37" s="299">
        <f>G37/$G$35</f>
        <v>5.4478038685558332E-2</v>
      </c>
    </row>
    <row r="38" spans="1:9" x14ac:dyDescent="0.2">
      <c r="A38" s="14" t="s">
        <v>418</v>
      </c>
      <c r="B38" s="305">
        <v>0</v>
      </c>
      <c r="C38" s="303">
        <v>873.99</v>
      </c>
      <c r="D38" s="299" t="s">
        <v>391</v>
      </c>
      <c r="E38" s="300"/>
      <c r="F38" s="301">
        <v>2535.3050000000003</v>
      </c>
      <c r="G38" s="298">
        <v>5313.0550000000003</v>
      </c>
      <c r="H38" s="302">
        <f>(G38-F38)/F38</f>
        <v>1.0956275477703865</v>
      </c>
      <c r="I38" s="299">
        <f>G38/$G$35</f>
        <v>3.0058759808968371E-3</v>
      </c>
    </row>
    <row r="39" spans="1:9" x14ac:dyDescent="0.2">
      <c r="A39" s="14" t="s">
        <v>433</v>
      </c>
      <c r="B39" s="305">
        <v>890</v>
      </c>
      <c r="C39" s="303">
        <v>0</v>
      </c>
      <c r="D39" s="299" t="s">
        <v>407</v>
      </c>
      <c r="E39" s="300"/>
      <c r="F39" s="301">
        <v>14697.6</v>
      </c>
      <c r="G39" s="298">
        <v>3780</v>
      </c>
      <c r="H39" s="302">
        <f>(G39-F39)/F39</f>
        <v>-0.74281515349444804</v>
      </c>
      <c r="I39" s="299">
        <f>G39/$G$35</f>
        <v>2.1385457533923597E-3</v>
      </c>
    </row>
    <row r="40" spans="1:9" x14ac:dyDescent="0.2">
      <c r="A40" s="14" t="s">
        <v>451</v>
      </c>
      <c r="B40" s="305">
        <v>0</v>
      </c>
      <c r="C40" s="303">
        <v>0</v>
      </c>
      <c r="D40" s="299" t="s">
        <v>407</v>
      </c>
      <c r="E40" s="300"/>
      <c r="F40" s="301">
        <v>2800</v>
      </c>
      <c r="G40" s="298">
        <v>0</v>
      </c>
      <c r="H40" s="302" t="s">
        <v>407</v>
      </c>
      <c r="I40" s="304" t="s">
        <v>407</v>
      </c>
    </row>
    <row r="41" spans="1:9" x14ac:dyDescent="0.2">
      <c r="A41" s="14" t="s">
        <v>421</v>
      </c>
      <c r="B41" s="305">
        <v>850</v>
      </c>
      <c r="C41" s="303">
        <v>0</v>
      </c>
      <c r="D41" s="299" t="s">
        <v>407</v>
      </c>
      <c r="E41" s="300"/>
      <c r="F41" s="301">
        <v>1030</v>
      </c>
      <c r="G41" s="298">
        <v>0</v>
      </c>
      <c r="H41" s="302" t="s">
        <v>407</v>
      </c>
      <c r="I41" s="299" t="s">
        <v>407</v>
      </c>
    </row>
    <row r="42" spans="1:9" x14ac:dyDescent="0.2">
      <c r="A42" s="291" t="s">
        <v>436</v>
      </c>
      <c r="B42" s="292">
        <f>SUM(B43:B48)</f>
        <v>91261.467959000001</v>
      </c>
      <c r="C42" s="293">
        <f>SUM(C43:C48)</f>
        <v>41383.751700000008</v>
      </c>
      <c r="D42" s="294">
        <f>(C42-B42)/B42</f>
        <v>-0.54653642303242356</v>
      </c>
      <c r="E42" s="295"/>
      <c r="F42" s="292">
        <f>SUM(F43:F48)</f>
        <v>1439063.2739369997</v>
      </c>
      <c r="G42" s="293">
        <f>SUM(G43:G48)</f>
        <v>1207295.754124</v>
      </c>
      <c r="H42" s="296">
        <f>(G42-F42)/F42</f>
        <v>-0.16105443312365864</v>
      </c>
      <c r="I42" s="294">
        <f>SUM(I43:I48)</f>
        <v>1.0000000000000002</v>
      </c>
    </row>
    <row r="43" spans="1:9" x14ac:dyDescent="0.2">
      <c r="A43" s="14" t="s">
        <v>419</v>
      </c>
      <c r="B43" s="297">
        <v>46333.630000000005</v>
      </c>
      <c r="C43" s="298">
        <v>20770.420000000002</v>
      </c>
      <c r="D43" s="299">
        <f t="shared" si="0"/>
        <v>-0.55172042423613255</v>
      </c>
      <c r="E43" s="300"/>
      <c r="F43" s="301">
        <v>814391.46</v>
      </c>
      <c r="G43" s="298">
        <v>738247.99000000011</v>
      </c>
      <c r="H43" s="302">
        <f t="shared" si="1"/>
        <v>-9.3497382696031542E-2</v>
      </c>
      <c r="I43" s="299">
        <f t="shared" ref="I43:I48" si="4">G43/$G$42</f>
        <v>0.61148893092535095</v>
      </c>
    </row>
    <row r="44" spans="1:9" x14ac:dyDescent="0.2">
      <c r="A44" s="14" t="s">
        <v>432</v>
      </c>
      <c r="B44" s="297">
        <v>8208.85</v>
      </c>
      <c r="C44" s="298">
        <v>7646.26</v>
      </c>
      <c r="D44" s="299">
        <f t="shared" si="0"/>
        <v>-6.8534569397662295E-2</v>
      </c>
      <c r="E44" s="300"/>
      <c r="F44" s="301">
        <v>119710.22000000002</v>
      </c>
      <c r="G44" s="298">
        <v>112493.39999999998</v>
      </c>
      <c r="H44" s="302">
        <f t="shared" si="1"/>
        <v>-6.0285746697316532E-2</v>
      </c>
      <c r="I44" s="299">
        <f t="shared" si="4"/>
        <v>9.317799687088596E-2</v>
      </c>
    </row>
    <row r="45" spans="1:9" x14ac:dyDescent="0.2">
      <c r="A45" s="14" t="s">
        <v>437</v>
      </c>
      <c r="B45" s="297">
        <v>9078.73</v>
      </c>
      <c r="C45" s="298">
        <v>8704.5400000000009</v>
      </c>
      <c r="D45" s="299">
        <f t="shared" si="0"/>
        <v>-4.1216117232255912E-2</v>
      </c>
      <c r="E45" s="300"/>
      <c r="F45" s="301">
        <v>159378.30000000002</v>
      </c>
      <c r="G45" s="298">
        <v>111588.23000000001</v>
      </c>
      <c r="H45" s="302">
        <f t="shared" si="1"/>
        <v>-0.2998530540230383</v>
      </c>
      <c r="I45" s="299">
        <f t="shared" si="4"/>
        <v>9.2428246863973412E-2</v>
      </c>
    </row>
    <row r="46" spans="1:9" x14ac:dyDescent="0.2">
      <c r="A46" s="14" t="s">
        <v>418</v>
      </c>
      <c r="B46" s="297">
        <v>1628.47</v>
      </c>
      <c r="C46" s="298">
        <v>2422.7800000000002</v>
      </c>
      <c r="D46" s="299">
        <f t="shared" si="0"/>
        <v>0.48776458884720025</v>
      </c>
      <c r="E46" s="300"/>
      <c r="F46" s="301">
        <v>208892.92</v>
      </c>
      <c r="G46" s="298">
        <v>110623.04500000001</v>
      </c>
      <c r="H46" s="302">
        <f t="shared" si="1"/>
        <v>-0.47043181262438188</v>
      </c>
      <c r="I46" s="299">
        <f t="shared" si="4"/>
        <v>9.1628786585327499E-2</v>
      </c>
    </row>
    <row r="47" spans="1:9" x14ac:dyDescent="0.2">
      <c r="A47" s="14" t="s">
        <v>438</v>
      </c>
      <c r="B47" s="297">
        <v>22290.02</v>
      </c>
      <c r="C47" s="298">
        <v>0</v>
      </c>
      <c r="D47" s="299" t="s">
        <v>407</v>
      </c>
      <c r="E47" s="300"/>
      <c r="F47" s="301">
        <v>70726.303999999989</v>
      </c>
      <c r="G47" s="298">
        <v>69468.528000000006</v>
      </c>
      <c r="H47" s="302">
        <f t="shared" si="1"/>
        <v>-1.7783708873009733E-2</v>
      </c>
      <c r="I47" s="299">
        <f t="shared" si="4"/>
        <v>5.7540604912013113E-2</v>
      </c>
    </row>
    <row r="48" spans="1:9" x14ac:dyDescent="0.2">
      <c r="A48" s="14" t="s">
        <v>422</v>
      </c>
      <c r="B48" s="297">
        <v>3721.7679589999898</v>
      </c>
      <c r="C48" s="298">
        <v>1839.751700000008</v>
      </c>
      <c r="D48" s="299">
        <f t="shared" si="0"/>
        <v>-0.50567802177158427</v>
      </c>
      <c r="E48" s="300"/>
      <c r="F48" s="301">
        <v>65964.069936999818</v>
      </c>
      <c r="G48" s="298">
        <v>64874.561124</v>
      </c>
      <c r="H48" s="302">
        <f t="shared" si="1"/>
        <v>-1.6516700895508322E-2</v>
      </c>
      <c r="I48" s="299">
        <f t="shared" si="4"/>
        <v>5.3735433842449186E-2</v>
      </c>
    </row>
    <row r="49" spans="1:9" x14ac:dyDescent="0.2">
      <c r="A49" s="291" t="s">
        <v>439</v>
      </c>
      <c r="B49" s="292">
        <f>SUM(B50:B55)</f>
        <v>130591.41</v>
      </c>
      <c r="C49" s="293">
        <f>SUM(C50:C55)</f>
        <v>109043.11000000002</v>
      </c>
      <c r="D49" s="294">
        <f>(C49-B49)/B49</f>
        <v>-0.16500549308717921</v>
      </c>
      <c r="E49" s="295"/>
      <c r="F49" s="292">
        <f>SUM(F50:F55)</f>
        <v>1373620.169</v>
      </c>
      <c r="G49" s="293">
        <f>SUM(G50:G55)</f>
        <v>1132850.0799999998</v>
      </c>
      <c r="H49" s="296">
        <f>(G49-F49)/F49</f>
        <v>-0.17528141653254958</v>
      </c>
      <c r="I49" s="294">
        <f>SUM(I50:I55)</f>
        <v>1</v>
      </c>
    </row>
    <row r="50" spans="1:9" x14ac:dyDescent="0.2">
      <c r="A50" s="14" t="s">
        <v>420</v>
      </c>
      <c r="B50" s="297">
        <v>119940</v>
      </c>
      <c r="C50" s="298">
        <v>85982</v>
      </c>
      <c r="D50" s="299">
        <f>(C50-B50)/B50</f>
        <v>-0.28312489578122396</v>
      </c>
      <c r="E50" s="300"/>
      <c r="F50" s="301">
        <v>1127632</v>
      </c>
      <c r="G50" s="298">
        <v>976769</v>
      </c>
      <c r="H50" s="302">
        <f>(G50-F50)/F50</f>
        <v>-0.13378744129290407</v>
      </c>
      <c r="I50" s="299">
        <f>G50/$G$49</f>
        <v>0.8622226517387015</v>
      </c>
    </row>
    <row r="51" spans="1:9" x14ac:dyDescent="0.2">
      <c r="A51" s="14" t="s">
        <v>440</v>
      </c>
      <c r="B51" s="297">
        <v>6218.41</v>
      </c>
      <c r="C51" s="298">
        <v>4973.33</v>
      </c>
      <c r="D51" s="299">
        <f t="shared" ref="D51:D53" si="5">(C51-B51)/B51</f>
        <v>-0.20022481631156516</v>
      </c>
      <c r="E51" s="300"/>
      <c r="F51" s="301">
        <v>74825.319000000003</v>
      </c>
      <c r="G51" s="298">
        <v>63969.23</v>
      </c>
      <c r="H51" s="302">
        <f t="shared" ref="H51:H53" si="6">(G51-F51)/F51</f>
        <v>-0.14508576969782114</v>
      </c>
      <c r="I51" s="299">
        <f t="shared" ref="I51:I54" si="7">G51/$G$49</f>
        <v>5.6467515984109755E-2</v>
      </c>
    </row>
    <row r="52" spans="1:9" x14ac:dyDescent="0.2">
      <c r="A52" s="14" t="s">
        <v>418</v>
      </c>
      <c r="B52" s="297">
        <v>433</v>
      </c>
      <c r="C52" s="298">
        <v>0</v>
      </c>
      <c r="D52" s="299" t="s">
        <v>407</v>
      </c>
      <c r="E52" s="300"/>
      <c r="F52" s="301">
        <v>4592</v>
      </c>
      <c r="G52" s="298">
        <v>38901</v>
      </c>
      <c r="H52" s="302">
        <f t="shared" si="6"/>
        <v>7.4714721254355405</v>
      </c>
      <c r="I52" s="299">
        <f t="shared" si="7"/>
        <v>3.4339053937304756E-2</v>
      </c>
    </row>
    <row r="53" spans="1:9" x14ac:dyDescent="0.2">
      <c r="A53" s="14" t="s">
        <v>419</v>
      </c>
      <c r="B53" s="297">
        <v>4000</v>
      </c>
      <c r="C53" s="298">
        <v>3186.74</v>
      </c>
      <c r="D53" s="299">
        <f t="shared" si="5"/>
        <v>-0.20331500000000005</v>
      </c>
      <c r="E53" s="300"/>
      <c r="F53" s="301">
        <v>47000</v>
      </c>
      <c r="G53" s="298">
        <v>33152.409999999996</v>
      </c>
      <c r="H53" s="302">
        <f t="shared" si="6"/>
        <v>-0.29462957446808519</v>
      </c>
      <c r="I53" s="299">
        <f t="shared" si="7"/>
        <v>2.9264604898116792E-2</v>
      </c>
    </row>
    <row r="54" spans="1:9" x14ac:dyDescent="0.2">
      <c r="A54" s="14" t="s">
        <v>424</v>
      </c>
      <c r="B54" s="297">
        <v>0</v>
      </c>
      <c r="C54" s="298">
        <v>14901.04</v>
      </c>
      <c r="D54" s="299" t="s">
        <v>391</v>
      </c>
      <c r="E54" s="300"/>
      <c r="F54" s="301">
        <v>0</v>
      </c>
      <c r="G54" s="298">
        <v>20058.440000000002</v>
      </c>
      <c r="H54" s="302" t="s">
        <v>391</v>
      </c>
      <c r="I54" s="299">
        <f t="shared" si="7"/>
        <v>1.770617344176734E-2</v>
      </c>
    </row>
    <row r="55" spans="1:9" x14ac:dyDescent="0.2">
      <c r="A55" s="14" t="s">
        <v>421</v>
      </c>
      <c r="B55" s="297">
        <v>0</v>
      </c>
      <c r="C55" s="298">
        <v>0</v>
      </c>
      <c r="D55" s="299" t="s">
        <v>407</v>
      </c>
      <c r="E55" s="300"/>
      <c r="F55" s="301">
        <v>119570.84999999999</v>
      </c>
      <c r="G55" s="298">
        <v>0</v>
      </c>
      <c r="H55" s="302" t="s">
        <v>407</v>
      </c>
      <c r="I55" s="299" t="s">
        <v>407</v>
      </c>
    </row>
    <row r="56" spans="1:9" x14ac:dyDescent="0.2">
      <c r="A56" s="291" t="s">
        <v>441</v>
      </c>
      <c r="B56" s="292">
        <f>SUM(B57:B60)</f>
        <v>97320.95</v>
      </c>
      <c r="C56" s="293">
        <f>SUM(C57:C60)</f>
        <v>85152.8</v>
      </c>
      <c r="D56" s="294">
        <f t="shared" si="0"/>
        <v>-0.12503114694215373</v>
      </c>
      <c r="E56" s="295"/>
      <c r="F56" s="292">
        <f>SUM(F57:F60)</f>
        <v>1093558.8060000001</v>
      </c>
      <c r="G56" s="293">
        <f>SUM(G57:G60)</f>
        <v>1008623.9</v>
      </c>
      <c r="H56" s="296">
        <f t="shared" si="1"/>
        <v>-7.7668348088817882E-2</v>
      </c>
      <c r="I56" s="294">
        <f>SUM(I57:I60)</f>
        <v>1</v>
      </c>
    </row>
    <row r="57" spans="1:9" x14ac:dyDescent="0.2">
      <c r="A57" s="14" t="s">
        <v>419</v>
      </c>
      <c r="B57" s="297">
        <v>45890</v>
      </c>
      <c r="C57" s="298">
        <v>47077</v>
      </c>
      <c r="D57" s="299">
        <f t="shared" si="0"/>
        <v>2.5866201786881673E-2</v>
      </c>
      <c r="E57" s="300"/>
      <c r="F57" s="301">
        <v>567986</v>
      </c>
      <c r="G57" s="298">
        <v>561959</v>
      </c>
      <c r="H57" s="302">
        <f t="shared" si="1"/>
        <v>-1.0611177036053706E-2</v>
      </c>
      <c r="I57" s="299">
        <f>G57/$G$56</f>
        <v>0.55715415825462788</v>
      </c>
    </row>
    <row r="58" spans="1:9" x14ac:dyDescent="0.2">
      <c r="A58" s="14" t="s">
        <v>428</v>
      </c>
      <c r="B58" s="297">
        <v>47144.3</v>
      </c>
      <c r="C58" s="298">
        <v>34396.800000000003</v>
      </c>
      <c r="D58" s="299">
        <f t="shared" si="0"/>
        <v>-0.27039323947964017</v>
      </c>
      <c r="E58" s="300"/>
      <c r="F58" s="301">
        <v>476826.80000000005</v>
      </c>
      <c r="G58" s="298">
        <v>398407.8</v>
      </c>
      <c r="H58" s="302">
        <f t="shared" si="1"/>
        <v>-0.164460135210521</v>
      </c>
      <c r="I58" s="299">
        <f>G58/$G$56</f>
        <v>0.39500134787605168</v>
      </c>
    </row>
    <row r="59" spans="1:9" x14ac:dyDescent="0.2">
      <c r="A59" s="14" t="s">
        <v>438</v>
      </c>
      <c r="B59" s="297">
        <v>3400</v>
      </c>
      <c r="C59" s="298">
        <v>2800</v>
      </c>
      <c r="D59" s="299">
        <f t="shared" si="0"/>
        <v>-0.17647058823529413</v>
      </c>
      <c r="E59" s="300"/>
      <c r="F59" s="301">
        <v>38400</v>
      </c>
      <c r="G59" s="298">
        <v>37773</v>
      </c>
      <c r="H59" s="302">
        <f t="shared" si="1"/>
        <v>-1.6328124999999999E-2</v>
      </c>
      <c r="I59" s="299">
        <f>G59/$G$56</f>
        <v>3.7450034646214513E-2</v>
      </c>
    </row>
    <row r="60" spans="1:9" x14ac:dyDescent="0.2">
      <c r="A60" s="14" t="s">
        <v>437</v>
      </c>
      <c r="B60" s="297">
        <v>886.65</v>
      </c>
      <c r="C60" s="298">
        <v>879</v>
      </c>
      <c r="D60" s="299">
        <f t="shared" si="0"/>
        <v>-8.6279817289798433E-3</v>
      </c>
      <c r="E60" s="300"/>
      <c r="F60" s="301">
        <v>10346.006000000001</v>
      </c>
      <c r="G60" s="298">
        <v>10484.1</v>
      </c>
      <c r="H60" s="302">
        <f t="shared" si="1"/>
        <v>1.334756620090875E-2</v>
      </c>
      <c r="I60" s="299">
        <f>G60/$G$56</f>
        <v>1.0394459223105857E-2</v>
      </c>
    </row>
    <row r="61" spans="1:9" x14ac:dyDescent="0.2">
      <c r="A61" s="291" t="s">
        <v>442</v>
      </c>
      <c r="B61" s="292">
        <f>SUM(B62)</f>
        <v>72111.77</v>
      </c>
      <c r="C61" s="293">
        <f>SUM(C62)</f>
        <v>96469.94</v>
      </c>
      <c r="D61" s="294">
        <f t="shared" si="0"/>
        <v>0.3377835546125133</v>
      </c>
      <c r="E61" s="295"/>
      <c r="F61" s="292">
        <f>SUM(F62)</f>
        <v>1084720.81</v>
      </c>
      <c r="G61" s="293">
        <f>SUM(G62)</f>
        <v>987370.33000000007</v>
      </c>
      <c r="H61" s="296">
        <f t="shared" si="1"/>
        <v>-8.9747038226361653E-2</v>
      </c>
      <c r="I61" s="294">
        <f>SUM(I62)</f>
        <v>1</v>
      </c>
    </row>
    <row r="62" spans="1:9" x14ac:dyDescent="0.2">
      <c r="A62" s="14" t="s">
        <v>424</v>
      </c>
      <c r="B62" s="297">
        <v>72111.77</v>
      </c>
      <c r="C62" s="298">
        <v>96469.94</v>
      </c>
      <c r="D62" s="299">
        <f t="shared" si="0"/>
        <v>0.3377835546125133</v>
      </c>
      <c r="E62" s="300"/>
      <c r="F62" s="301">
        <v>1084720.81</v>
      </c>
      <c r="G62" s="298">
        <v>987370.33000000007</v>
      </c>
      <c r="H62" s="302">
        <f t="shared" si="1"/>
        <v>-8.9747038226361653E-2</v>
      </c>
      <c r="I62" s="299">
        <f>G62/$G$61</f>
        <v>1</v>
      </c>
    </row>
    <row r="63" spans="1:9" x14ac:dyDescent="0.2">
      <c r="A63" s="291" t="s">
        <v>444</v>
      </c>
      <c r="B63" s="292">
        <f>SUM(B64:B66)</f>
        <v>163755.17000000001</v>
      </c>
      <c r="C63" s="293">
        <f>SUM(C64:C66)</f>
        <v>167306.07999999999</v>
      </c>
      <c r="D63" s="294">
        <f>(C63-B63)/B63</f>
        <v>2.1684261938111474E-2</v>
      </c>
      <c r="E63" s="295"/>
      <c r="F63" s="292">
        <f>SUM(F64:F66)</f>
        <v>1774556.45</v>
      </c>
      <c r="G63" s="293">
        <f>SUM(G64:G66)</f>
        <v>937794.80999999994</v>
      </c>
      <c r="H63" s="296">
        <f>(G63-F63)/F63</f>
        <v>-0.47153283852987604</v>
      </c>
      <c r="I63" s="294">
        <f>SUM(I64:I66)</f>
        <v>1</v>
      </c>
    </row>
    <row r="64" spans="1:9" x14ac:dyDescent="0.2">
      <c r="A64" s="14" t="s">
        <v>424</v>
      </c>
      <c r="B64" s="297">
        <v>162105.17000000001</v>
      </c>
      <c r="C64" s="298">
        <v>166711.07999999999</v>
      </c>
      <c r="D64" s="299">
        <f>(C64-B64)/B64</f>
        <v>2.8413097497137038E-2</v>
      </c>
      <c r="E64" s="300"/>
      <c r="F64" s="301">
        <v>1766003.45</v>
      </c>
      <c r="G64" s="298">
        <v>932932.80999999994</v>
      </c>
      <c r="H64" s="302">
        <f>(G64-F64)/F64</f>
        <v>-0.47172650766905355</v>
      </c>
      <c r="I64" s="299">
        <f>G64/$G$63</f>
        <v>0.99481549700621608</v>
      </c>
    </row>
    <row r="65" spans="1:9" x14ac:dyDescent="0.2">
      <c r="A65" s="14" t="s">
        <v>420</v>
      </c>
      <c r="B65" s="297">
        <v>250</v>
      </c>
      <c r="C65" s="298">
        <v>595</v>
      </c>
      <c r="D65" s="299">
        <f>(C65-B65)/B65</f>
        <v>1.38</v>
      </c>
      <c r="E65" s="300"/>
      <c r="F65" s="301">
        <v>7153</v>
      </c>
      <c r="G65" s="298">
        <v>4662</v>
      </c>
      <c r="H65" s="302">
        <f>(G65-F65)/F65</f>
        <v>-0.34824549140220884</v>
      </c>
      <c r="I65" s="299">
        <f>G65/$G$63</f>
        <v>4.9712367250145054E-3</v>
      </c>
    </row>
    <row r="66" spans="1:9" x14ac:dyDescent="0.2">
      <c r="A66" s="14" t="s">
        <v>419</v>
      </c>
      <c r="B66" s="297">
        <v>1400</v>
      </c>
      <c r="C66" s="298">
        <v>0</v>
      </c>
      <c r="D66" s="299" t="s">
        <v>407</v>
      </c>
      <c r="E66" s="300"/>
      <c r="F66" s="301">
        <v>1400</v>
      </c>
      <c r="G66" s="298">
        <v>200</v>
      </c>
      <c r="H66" s="302">
        <f>(G66-F66)/F66</f>
        <v>-0.8571428571428571</v>
      </c>
      <c r="I66" s="304">
        <f>G66/$G$63</f>
        <v>2.1326626876939106E-4</v>
      </c>
    </row>
    <row r="67" spans="1:9" x14ac:dyDescent="0.2">
      <c r="A67" s="291" t="s">
        <v>443</v>
      </c>
      <c r="B67" s="292">
        <f>SUM(B68:B70)</f>
        <v>60873.79</v>
      </c>
      <c r="C67" s="293">
        <f>SUM(C68:C70)</f>
        <v>35283.655999999995</v>
      </c>
      <c r="D67" s="294">
        <f t="shared" si="0"/>
        <v>-0.4203801668994161</v>
      </c>
      <c r="E67" s="295"/>
      <c r="F67" s="292">
        <f>SUM(F68:F70)</f>
        <v>688472.68200000003</v>
      </c>
      <c r="G67" s="293">
        <f>SUM(G68:G70)</f>
        <v>728120.43499999994</v>
      </c>
      <c r="H67" s="296">
        <f t="shared" si="1"/>
        <v>5.7587982844611849E-2</v>
      </c>
      <c r="I67" s="294">
        <f>SUM(I68:I70)</f>
        <v>1</v>
      </c>
    </row>
    <row r="68" spans="1:9" x14ac:dyDescent="0.2">
      <c r="A68" s="14" t="s">
        <v>418</v>
      </c>
      <c r="B68" s="297">
        <v>46705.53</v>
      </c>
      <c r="C68" s="298">
        <v>25230.86</v>
      </c>
      <c r="D68" s="299">
        <f t="shared" si="0"/>
        <v>-0.45978859462680327</v>
      </c>
      <c r="E68" s="300"/>
      <c r="F68" s="301">
        <v>540934.78200000012</v>
      </c>
      <c r="G68" s="298">
        <v>552441.27999999991</v>
      </c>
      <c r="H68" s="302">
        <f t="shared" si="1"/>
        <v>2.127150699656763E-2</v>
      </c>
      <c r="I68" s="299">
        <f>G68/$G$67</f>
        <v>0.75872239459945934</v>
      </c>
    </row>
    <row r="69" spans="1:9" x14ac:dyDescent="0.2">
      <c r="A69" s="14" t="s">
        <v>420</v>
      </c>
      <c r="B69" s="297">
        <v>12888.26</v>
      </c>
      <c r="C69" s="298">
        <v>7212.4329999999991</v>
      </c>
      <c r="D69" s="299">
        <f t="shared" si="0"/>
        <v>-0.44038737579781917</v>
      </c>
      <c r="E69" s="300"/>
      <c r="F69" s="301">
        <v>124220.17999999998</v>
      </c>
      <c r="G69" s="298">
        <v>132053.49600000001</v>
      </c>
      <c r="H69" s="302">
        <f t="shared" si="1"/>
        <v>6.3059931164163793E-2</v>
      </c>
      <c r="I69" s="299">
        <f>G69/$G$67</f>
        <v>0.1813621616044879</v>
      </c>
    </row>
    <row r="70" spans="1:9" x14ac:dyDescent="0.2">
      <c r="A70" s="14" t="s">
        <v>432</v>
      </c>
      <c r="B70" s="297">
        <v>1280</v>
      </c>
      <c r="C70" s="298">
        <v>2840.3630000000003</v>
      </c>
      <c r="D70" s="299">
        <f t="shared" si="0"/>
        <v>1.2190335937500003</v>
      </c>
      <c r="E70" s="300"/>
      <c r="F70" s="301">
        <v>23317.72</v>
      </c>
      <c r="G70" s="298">
        <v>43625.659</v>
      </c>
      <c r="H70" s="302">
        <f t="shared" si="1"/>
        <v>0.8709230147715985</v>
      </c>
      <c r="I70" s="299">
        <f>G70/$G$67</f>
        <v>5.9915443796052785E-2</v>
      </c>
    </row>
    <row r="71" spans="1:9" x14ac:dyDescent="0.2">
      <c r="A71" s="291" t="s">
        <v>445</v>
      </c>
      <c r="B71" s="292">
        <f>SUM(B72:B74)</f>
        <v>43563.529000000002</v>
      </c>
      <c r="C71" s="293">
        <f>SUM(C72:C74)</f>
        <v>78326.338999999993</v>
      </c>
      <c r="D71" s="294">
        <f t="shared" si="0"/>
        <v>0.79797965862682951</v>
      </c>
      <c r="E71" s="295"/>
      <c r="F71" s="292">
        <f>SUM(F72:F74)</f>
        <v>483504.70799999998</v>
      </c>
      <c r="G71" s="293">
        <f>SUM(G72:G74)</f>
        <v>631434.05199999991</v>
      </c>
      <c r="H71" s="296">
        <f t="shared" si="1"/>
        <v>0.30595223076917782</v>
      </c>
      <c r="I71" s="294">
        <f>SUM(I72:I74)</f>
        <v>1</v>
      </c>
    </row>
    <row r="72" spans="1:9" x14ac:dyDescent="0.2">
      <c r="A72" s="306" t="s">
        <v>419</v>
      </c>
      <c r="B72" s="307">
        <v>35562.609000000004</v>
      </c>
      <c r="C72" s="308">
        <v>41030.828999999998</v>
      </c>
      <c r="D72" s="299">
        <f t="shared" si="0"/>
        <v>0.15376318424781471</v>
      </c>
      <c r="E72" s="309"/>
      <c r="F72" s="307">
        <v>295111.29800000001</v>
      </c>
      <c r="G72" s="308">
        <v>406255.05199999991</v>
      </c>
      <c r="H72" s="302">
        <f t="shared" si="1"/>
        <v>0.37661639779036821</v>
      </c>
      <c r="I72" s="310">
        <f>G72/$G$71</f>
        <v>0.64338476949925405</v>
      </c>
    </row>
    <row r="73" spans="1:9" x14ac:dyDescent="0.2">
      <c r="A73" s="14" t="s">
        <v>418</v>
      </c>
      <c r="B73" s="307">
        <v>7459</v>
      </c>
      <c r="C73" s="308">
        <v>36683.61</v>
      </c>
      <c r="D73" s="299">
        <f t="shared" si="0"/>
        <v>3.918033248424722</v>
      </c>
      <c r="E73" s="309"/>
      <c r="F73" s="311">
        <v>179618.78</v>
      </c>
      <c r="G73" s="308">
        <v>217096.64</v>
      </c>
      <c r="H73" s="302">
        <f t="shared" si="1"/>
        <v>0.20865223558472012</v>
      </c>
      <c r="I73" s="310">
        <f>G73/$G$71</f>
        <v>0.34381522395311054</v>
      </c>
    </row>
    <row r="74" spans="1:9" x14ac:dyDescent="0.2">
      <c r="A74" s="306" t="s">
        <v>420</v>
      </c>
      <c r="B74" s="307">
        <v>541.92000000000007</v>
      </c>
      <c r="C74" s="308">
        <v>611.9</v>
      </c>
      <c r="D74" s="299">
        <f t="shared" ref="D74:D137" si="8">(C74-B74)/B74</f>
        <v>0.12913345143194549</v>
      </c>
      <c r="E74" s="309"/>
      <c r="F74" s="311">
        <v>8774.630000000001</v>
      </c>
      <c r="G74" s="308">
        <v>8082.3599999999988</v>
      </c>
      <c r="H74" s="302">
        <f t="shared" si="1"/>
        <v>-7.8894494696642725E-2</v>
      </c>
      <c r="I74" s="310">
        <f>G74/$G$71</f>
        <v>1.2800006547635476E-2</v>
      </c>
    </row>
    <row r="75" spans="1:9" x14ac:dyDescent="0.2">
      <c r="A75" s="291" t="s">
        <v>446</v>
      </c>
      <c r="B75" s="292">
        <f>SUM(B76:B81)</f>
        <v>21377</v>
      </c>
      <c r="C75" s="293">
        <f>SUM(C76:C81)</f>
        <v>22050.81</v>
      </c>
      <c r="D75" s="294">
        <f t="shared" si="8"/>
        <v>3.1520325583571186E-2</v>
      </c>
      <c r="E75" s="295"/>
      <c r="F75" s="292">
        <f>SUM(F76:F81)</f>
        <v>315291.99199999997</v>
      </c>
      <c r="G75" s="293">
        <f>SUM(G76:G81)</f>
        <v>338597.94400000002</v>
      </c>
      <c r="H75" s="296">
        <f t="shared" ref="H75:H124" si="9">(G75-F75)/F75</f>
        <v>7.3918629687239404E-2</v>
      </c>
      <c r="I75" s="294">
        <f>SUM(I76:I81)</f>
        <v>1</v>
      </c>
    </row>
    <row r="76" spans="1:9" x14ac:dyDescent="0.2">
      <c r="A76" s="306" t="s">
        <v>418</v>
      </c>
      <c r="B76" s="311">
        <v>9599</v>
      </c>
      <c r="C76" s="312">
        <v>21436.58</v>
      </c>
      <c r="D76" s="299">
        <f t="shared" si="8"/>
        <v>1.2332097093447236</v>
      </c>
      <c r="E76" s="309"/>
      <c r="F76" s="307">
        <v>140901.91999999998</v>
      </c>
      <c r="G76" s="308">
        <v>191010.68599999999</v>
      </c>
      <c r="H76" s="302">
        <f t="shared" si="9"/>
        <v>0.35562869547838671</v>
      </c>
      <c r="I76" s="310">
        <f t="shared" ref="I76:I81" si="10">G76/$G$75</f>
        <v>0.56412240353119203</v>
      </c>
    </row>
    <row r="77" spans="1:9" x14ac:dyDescent="0.2">
      <c r="A77" s="306" t="s">
        <v>420</v>
      </c>
      <c r="B77" s="311">
        <v>7000</v>
      </c>
      <c r="C77" s="298">
        <v>262.83</v>
      </c>
      <c r="D77" s="299">
        <f t="shared" si="8"/>
        <v>-0.96245285714285711</v>
      </c>
      <c r="E77" s="309"/>
      <c r="F77" s="307">
        <v>126938.8</v>
      </c>
      <c r="G77" s="308">
        <v>121869.66</v>
      </c>
      <c r="H77" s="302">
        <f t="shared" si="9"/>
        <v>-3.9933731845582278E-2</v>
      </c>
      <c r="I77" s="310">
        <f t="shared" si="10"/>
        <v>0.35992439457931263</v>
      </c>
    </row>
    <row r="78" spans="1:9" x14ac:dyDescent="0.2">
      <c r="A78" s="14" t="s">
        <v>419</v>
      </c>
      <c r="B78" s="307">
        <v>3458</v>
      </c>
      <c r="C78" s="308">
        <v>0</v>
      </c>
      <c r="D78" s="299" t="s">
        <v>407</v>
      </c>
      <c r="E78" s="309"/>
      <c r="F78" s="307">
        <v>14693</v>
      </c>
      <c r="G78" s="308">
        <v>18188</v>
      </c>
      <c r="H78" s="302">
        <f t="shared" si="9"/>
        <v>0.23786837269448036</v>
      </c>
      <c r="I78" s="310">
        <f t="shared" si="10"/>
        <v>5.3715624451635767E-2</v>
      </c>
    </row>
    <row r="79" spans="1:9" x14ac:dyDescent="0.2">
      <c r="A79" s="14" t="s">
        <v>435</v>
      </c>
      <c r="B79" s="307">
        <v>300</v>
      </c>
      <c r="C79" s="308">
        <v>230</v>
      </c>
      <c r="D79" s="299">
        <f t="shared" si="8"/>
        <v>-0.23333333333333334</v>
      </c>
      <c r="E79" s="309"/>
      <c r="F79" s="307">
        <v>3345</v>
      </c>
      <c r="G79" s="308">
        <v>3265</v>
      </c>
      <c r="H79" s="302">
        <f t="shared" si="9"/>
        <v>-2.391629297458894E-2</v>
      </c>
      <c r="I79" s="310">
        <f t="shared" si="10"/>
        <v>9.6427047412904546E-3</v>
      </c>
    </row>
    <row r="80" spans="1:9" x14ac:dyDescent="0.2">
      <c r="A80" s="14" t="s">
        <v>437</v>
      </c>
      <c r="B80" s="307">
        <v>770</v>
      </c>
      <c r="C80" s="308">
        <v>0</v>
      </c>
      <c r="D80" s="299" t="s">
        <v>407</v>
      </c>
      <c r="E80" s="309"/>
      <c r="F80" s="307">
        <v>16702</v>
      </c>
      <c r="G80" s="308">
        <v>2313</v>
      </c>
      <c r="H80" s="302">
        <f t="shared" si="9"/>
        <v>-0.86151359118668425</v>
      </c>
      <c r="I80" s="310">
        <f t="shared" si="10"/>
        <v>6.8311105870152589E-3</v>
      </c>
    </row>
    <row r="81" spans="1:9" x14ac:dyDescent="0.2">
      <c r="A81" s="14" t="s">
        <v>422</v>
      </c>
      <c r="B81" s="297">
        <v>250</v>
      </c>
      <c r="C81" s="298">
        <v>121.39999999999782</v>
      </c>
      <c r="D81" s="299">
        <f t="shared" si="8"/>
        <v>-0.51440000000000874</v>
      </c>
      <c r="E81" s="313"/>
      <c r="F81" s="297">
        <v>12711.271999999997</v>
      </c>
      <c r="G81" s="298">
        <v>1951.5979999999981</v>
      </c>
      <c r="H81" s="302">
        <f t="shared" si="9"/>
        <v>-0.84646713562576592</v>
      </c>
      <c r="I81" s="310">
        <f t="shared" si="10"/>
        <v>5.7637621095537371E-3</v>
      </c>
    </row>
    <row r="82" spans="1:9" x14ac:dyDescent="0.2">
      <c r="A82" s="291" t="s">
        <v>447</v>
      </c>
      <c r="B82" s="292">
        <f>SUM(B83:B83)</f>
        <v>31184.127</v>
      </c>
      <c r="C82" s="293">
        <f>SUM(C83:C83)</f>
        <v>0</v>
      </c>
      <c r="D82" s="294" t="s">
        <v>407</v>
      </c>
      <c r="E82" s="295"/>
      <c r="F82" s="292">
        <f>SUM(F83:F83)</f>
        <v>292986.40521</v>
      </c>
      <c r="G82" s="293">
        <f>SUM(G83:G83)</f>
        <v>179938.09</v>
      </c>
      <c r="H82" s="296">
        <f t="shared" si="9"/>
        <v>-0.38584833016047915</v>
      </c>
      <c r="I82" s="294">
        <f>SUM(I83:I83)</f>
        <v>1</v>
      </c>
    </row>
    <row r="83" spans="1:9" x14ac:dyDescent="0.2">
      <c r="A83" s="314" t="s">
        <v>420</v>
      </c>
      <c r="B83" s="307">
        <v>31184.127</v>
      </c>
      <c r="C83" s="308">
        <v>0</v>
      </c>
      <c r="D83" s="299" t="s">
        <v>407</v>
      </c>
      <c r="E83" s="315"/>
      <c r="F83" s="307">
        <v>292986.40521</v>
      </c>
      <c r="G83" s="308">
        <v>179938.09</v>
      </c>
      <c r="H83" s="302">
        <f t="shared" si="9"/>
        <v>-0.38584833016047915</v>
      </c>
      <c r="I83" s="316">
        <f>G83/$G$82</f>
        <v>1</v>
      </c>
    </row>
    <row r="84" spans="1:9" x14ac:dyDescent="0.2">
      <c r="A84" s="291" t="s">
        <v>448</v>
      </c>
      <c r="B84" s="292">
        <f>SUM(B85:B88)</f>
        <v>2611.37</v>
      </c>
      <c r="C84" s="293">
        <f>SUM(C85:C88)</f>
        <v>1045</v>
      </c>
      <c r="D84" s="294">
        <f t="shared" si="8"/>
        <v>-0.59982691077863337</v>
      </c>
      <c r="E84" s="295"/>
      <c r="F84" s="292">
        <f>SUM(F85:F88)</f>
        <v>104659.55499999999</v>
      </c>
      <c r="G84" s="293">
        <f>SUM(G85:G88)</f>
        <v>98871.695000000007</v>
      </c>
      <c r="H84" s="296">
        <f t="shared" si="9"/>
        <v>-5.5301783004905632E-2</v>
      </c>
      <c r="I84" s="294">
        <f>SUM(I85:I88)</f>
        <v>1</v>
      </c>
    </row>
    <row r="85" spans="1:9" x14ac:dyDescent="0.2">
      <c r="A85" s="306" t="s">
        <v>424</v>
      </c>
      <c r="B85" s="307">
        <v>1020</v>
      </c>
      <c r="C85" s="308">
        <v>1020</v>
      </c>
      <c r="D85" s="299">
        <f t="shared" si="8"/>
        <v>0</v>
      </c>
      <c r="E85" s="309"/>
      <c r="F85" s="311">
        <v>90676.03</v>
      </c>
      <c r="G85" s="308">
        <v>92440</v>
      </c>
      <c r="H85" s="302">
        <f t="shared" si="9"/>
        <v>1.9453542463206661E-2</v>
      </c>
      <c r="I85" s="310">
        <f>(G85/$G$84)</f>
        <v>0.93494907718533593</v>
      </c>
    </row>
    <row r="86" spans="1:9" x14ac:dyDescent="0.2">
      <c r="A86" s="306" t="s">
        <v>420</v>
      </c>
      <c r="B86" s="307">
        <v>1430.41</v>
      </c>
      <c r="C86" s="308">
        <v>0</v>
      </c>
      <c r="D86" s="299" t="s">
        <v>407</v>
      </c>
      <c r="E86" s="309"/>
      <c r="F86" s="311">
        <v>13461.73</v>
      </c>
      <c r="G86" s="308">
        <v>5188.8</v>
      </c>
      <c r="H86" s="302">
        <f t="shared" si="9"/>
        <v>-0.61455177009195705</v>
      </c>
      <c r="I86" s="310">
        <f>(G86/$G$84)</f>
        <v>5.2480135998477624E-2</v>
      </c>
    </row>
    <row r="87" spans="1:9" x14ac:dyDescent="0.2">
      <c r="A87" s="306" t="s">
        <v>418</v>
      </c>
      <c r="B87" s="307">
        <v>0</v>
      </c>
      <c r="C87" s="308">
        <v>0</v>
      </c>
      <c r="D87" s="299" t="s">
        <v>407</v>
      </c>
      <c r="E87" s="309"/>
      <c r="F87" s="311">
        <v>0</v>
      </c>
      <c r="G87" s="308">
        <v>900</v>
      </c>
      <c r="H87" s="302" t="s">
        <v>391</v>
      </c>
      <c r="I87" s="310">
        <f>(G87/$G$84)</f>
        <v>9.102706290207728E-3</v>
      </c>
    </row>
    <row r="88" spans="1:9" x14ac:dyDescent="0.2">
      <c r="A88" s="306" t="s">
        <v>428</v>
      </c>
      <c r="B88" s="307">
        <v>160.96</v>
      </c>
      <c r="C88" s="308">
        <v>25</v>
      </c>
      <c r="D88" s="299">
        <f t="shared" si="8"/>
        <v>-0.84468190854870773</v>
      </c>
      <c r="E88" s="309"/>
      <c r="F88" s="311">
        <v>521.79499999999996</v>
      </c>
      <c r="G88" s="308">
        <v>342.89499999999998</v>
      </c>
      <c r="H88" s="302">
        <f t="shared" si="9"/>
        <v>-0.34285495261549076</v>
      </c>
      <c r="I88" s="310">
        <f>(G88/$G$84)</f>
        <v>3.4680805259786427E-3</v>
      </c>
    </row>
    <row r="89" spans="1:9" x14ac:dyDescent="0.2">
      <c r="A89" s="291" t="s">
        <v>449</v>
      </c>
      <c r="B89" s="292">
        <f>SUM(B90:B90)</f>
        <v>2460</v>
      </c>
      <c r="C89" s="293">
        <f>SUM(C90:C90)</f>
        <v>0</v>
      </c>
      <c r="D89" s="294" t="s">
        <v>407</v>
      </c>
      <c r="E89" s="295"/>
      <c r="F89" s="292">
        <f>SUM(F90:F90)</f>
        <v>24040</v>
      </c>
      <c r="G89" s="293">
        <f>SUM(G90:G90)</f>
        <v>68260</v>
      </c>
      <c r="H89" s="296">
        <f>(G89-F89)/F89</f>
        <v>1.8394342762063227</v>
      </c>
      <c r="I89" s="294">
        <f>SUM(I90:I90)</f>
        <v>1</v>
      </c>
    </row>
    <row r="90" spans="1:9" x14ac:dyDescent="0.2">
      <c r="A90" s="306" t="s">
        <v>420</v>
      </c>
      <c r="B90" s="307">
        <v>2460</v>
      </c>
      <c r="C90" s="308">
        <v>0</v>
      </c>
      <c r="D90" s="317" t="s">
        <v>407</v>
      </c>
      <c r="E90" s="309"/>
      <c r="F90" s="307">
        <v>24040</v>
      </c>
      <c r="G90" s="308">
        <v>68260</v>
      </c>
      <c r="H90" s="302">
        <f>(G90-F90)/F90</f>
        <v>1.8394342762063227</v>
      </c>
      <c r="I90" s="310">
        <f>G90/$G$89</f>
        <v>1</v>
      </c>
    </row>
    <row r="91" spans="1:9" x14ac:dyDescent="0.2">
      <c r="A91" s="291" t="s">
        <v>450</v>
      </c>
      <c r="B91" s="292">
        <f>SUM(B92:B95)</f>
        <v>1673.5800000000002</v>
      </c>
      <c r="C91" s="293">
        <f>SUM(C92:C95)</f>
        <v>3227.5129999999999</v>
      </c>
      <c r="D91" s="294">
        <f t="shared" si="8"/>
        <v>0.92850834737508792</v>
      </c>
      <c r="E91" s="295"/>
      <c r="F91" s="292">
        <f>SUM(F92:F95)</f>
        <v>40009.201000000001</v>
      </c>
      <c r="G91" s="293">
        <f>SUM(G92:G95)</f>
        <v>50562.110199999996</v>
      </c>
      <c r="H91" s="296">
        <f t="shared" si="9"/>
        <v>0.26376205813257791</v>
      </c>
      <c r="I91" s="294">
        <f>SUM(I92:I95)</f>
        <v>1</v>
      </c>
    </row>
    <row r="92" spans="1:9" x14ac:dyDescent="0.2">
      <c r="A92" s="14" t="s">
        <v>432</v>
      </c>
      <c r="B92" s="297">
        <v>1613.5800000000002</v>
      </c>
      <c r="C92" s="298">
        <v>3042.5129999999999</v>
      </c>
      <c r="D92" s="299">
        <f t="shared" si="8"/>
        <v>0.88556687613877194</v>
      </c>
      <c r="E92" s="313"/>
      <c r="F92" s="297">
        <v>37257.201000000001</v>
      </c>
      <c r="G92" s="298">
        <v>49291.910199999998</v>
      </c>
      <c r="H92" s="302">
        <f t="shared" si="9"/>
        <v>0.32301699743896484</v>
      </c>
      <c r="I92" s="299">
        <f>G92/$G$91</f>
        <v>0.9748784219057377</v>
      </c>
    </row>
    <row r="93" spans="1:9" x14ac:dyDescent="0.2">
      <c r="A93" s="14" t="s">
        <v>420</v>
      </c>
      <c r="B93" s="297">
        <v>60</v>
      </c>
      <c r="C93" s="298">
        <v>185</v>
      </c>
      <c r="D93" s="299">
        <f t="shared" si="8"/>
        <v>2.0833333333333335</v>
      </c>
      <c r="E93" s="313"/>
      <c r="F93" s="297">
        <v>783</v>
      </c>
      <c r="G93" s="298">
        <v>556</v>
      </c>
      <c r="H93" s="302">
        <f t="shared" si="9"/>
        <v>-0.28991060025542786</v>
      </c>
      <c r="I93" s="299">
        <f>G93/$G$91</f>
        <v>1.099637649221373E-2</v>
      </c>
    </row>
    <row r="94" spans="1:9" x14ac:dyDescent="0.2">
      <c r="A94" s="14" t="s">
        <v>451</v>
      </c>
      <c r="B94" s="297">
        <v>0</v>
      </c>
      <c r="C94" s="298">
        <v>0</v>
      </c>
      <c r="D94" s="299" t="s">
        <v>407</v>
      </c>
      <c r="E94" s="313"/>
      <c r="F94" s="297">
        <v>905</v>
      </c>
      <c r="G94" s="298">
        <v>500</v>
      </c>
      <c r="H94" s="302">
        <f t="shared" si="9"/>
        <v>-0.44751381215469616</v>
      </c>
      <c r="I94" s="299">
        <f>G94/$G$91</f>
        <v>9.8888277807677432E-3</v>
      </c>
    </row>
    <row r="95" spans="1:9" x14ac:dyDescent="0.2">
      <c r="A95" s="14" t="s">
        <v>418</v>
      </c>
      <c r="B95" s="297">
        <v>0</v>
      </c>
      <c r="C95" s="298">
        <v>0</v>
      </c>
      <c r="D95" s="299" t="s">
        <v>407</v>
      </c>
      <c r="E95" s="313"/>
      <c r="F95" s="297">
        <v>1064</v>
      </c>
      <c r="G95" s="298">
        <v>214.2</v>
      </c>
      <c r="H95" s="302">
        <f t="shared" si="9"/>
        <v>-0.79868421052631577</v>
      </c>
      <c r="I95" s="299">
        <f>G95/$G$91</f>
        <v>4.2363738212809008E-3</v>
      </c>
    </row>
    <row r="96" spans="1:9" x14ac:dyDescent="0.2">
      <c r="A96" s="291" t="s">
        <v>452</v>
      </c>
      <c r="B96" s="292">
        <f>SUM(B97)</f>
        <v>1672.6</v>
      </c>
      <c r="C96" s="293">
        <f>SUM(C97)</f>
        <v>3932.55</v>
      </c>
      <c r="D96" s="294">
        <f t="shared" si="8"/>
        <v>1.3511598708597397</v>
      </c>
      <c r="E96" s="295"/>
      <c r="F96" s="292">
        <f>SUM(F97)</f>
        <v>26570.524999999994</v>
      </c>
      <c r="G96" s="293">
        <f>SUM(G97)</f>
        <v>37875.012999999999</v>
      </c>
      <c r="H96" s="296">
        <f t="shared" si="9"/>
        <v>0.42545218809188029</v>
      </c>
      <c r="I96" s="294">
        <f>SUM(I97)</f>
        <v>1</v>
      </c>
    </row>
    <row r="97" spans="1:9" x14ac:dyDescent="0.2">
      <c r="A97" s="306" t="s">
        <v>418</v>
      </c>
      <c r="B97" s="307">
        <v>1672.6</v>
      </c>
      <c r="C97" s="308">
        <v>3932.55</v>
      </c>
      <c r="D97" s="299">
        <f t="shared" si="8"/>
        <v>1.3511598708597397</v>
      </c>
      <c r="E97" s="309"/>
      <c r="F97" s="307">
        <v>26570.524999999994</v>
      </c>
      <c r="G97" s="308">
        <v>37875.012999999999</v>
      </c>
      <c r="H97" s="302">
        <f t="shared" si="9"/>
        <v>0.42545218809188029</v>
      </c>
      <c r="I97" s="310">
        <f>+G97/$G$96</f>
        <v>1</v>
      </c>
    </row>
    <row r="98" spans="1:9" x14ac:dyDescent="0.2">
      <c r="A98" s="291" t="s">
        <v>453</v>
      </c>
      <c r="B98" s="292">
        <f>SUM(B99:B101)</f>
        <v>152</v>
      </c>
      <c r="C98" s="293">
        <f>SUM(C99:C101)</f>
        <v>1239</v>
      </c>
      <c r="D98" s="294">
        <f>(C98-B98)/B98</f>
        <v>7.1513157894736841</v>
      </c>
      <c r="E98" s="295"/>
      <c r="F98" s="292">
        <f>SUM(F99:F101)</f>
        <v>22930.625</v>
      </c>
      <c r="G98" s="293">
        <f>SUM(G99:G101)</f>
        <v>24782.81</v>
      </c>
      <c r="H98" s="296">
        <f>(G98-F98)/F98</f>
        <v>8.0773419826105974E-2</v>
      </c>
      <c r="I98" s="294">
        <f>SUM(I99:I101)</f>
        <v>1</v>
      </c>
    </row>
    <row r="99" spans="1:9" x14ac:dyDescent="0.2">
      <c r="A99" s="306" t="s">
        <v>418</v>
      </c>
      <c r="B99" s="307">
        <v>0</v>
      </c>
      <c r="C99" s="308">
        <v>1131</v>
      </c>
      <c r="D99" s="317" t="s">
        <v>391</v>
      </c>
      <c r="E99" s="315"/>
      <c r="F99" s="307">
        <v>18083</v>
      </c>
      <c r="G99" s="308">
        <v>20754.5</v>
      </c>
      <c r="H99" s="302">
        <f>(G99-F99)/F99</f>
        <v>0.14773544212796549</v>
      </c>
      <c r="I99" s="317">
        <f>G99/$G$98</f>
        <v>0.83745547821251909</v>
      </c>
    </row>
    <row r="100" spans="1:9" x14ac:dyDescent="0.2">
      <c r="A100" s="14" t="s">
        <v>424</v>
      </c>
      <c r="B100" s="307">
        <v>145</v>
      </c>
      <c r="C100" s="308">
        <v>108</v>
      </c>
      <c r="D100" s="317">
        <f t="shared" ref="D100" si="11">(C100-B100)/B100</f>
        <v>-0.25517241379310346</v>
      </c>
      <c r="E100" s="315"/>
      <c r="F100" s="307">
        <v>4606.625</v>
      </c>
      <c r="G100" s="308">
        <v>3944.3100000000004</v>
      </c>
      <c r="H100" s="302">
        <f t="shared" ref="H100:H111" si="12">(G100-F100)/F100</f>
        <v>-0.14377445526822774</v>
      </c>
      <c r="I100" s="317">
        <f>G100/$G$98</f>
        <v>0.15915507563508741</v>
      </c>
    </row>
    <row r="101" spans="1:9" x14ac:dyDescent="0.2">
      <c r="A101" s="306" t="s">
        <v>428</v>
      </c>
      <c r="B101" s="307">
        <v>7</v>
      </c>
      <c r="C101" s="308">
        <v>0</v>
      </c>
      <c r="D101" s="317" t="s">
        <v>407</v>
      </c>
      <c r="E101" s="315"/>
      <c r="F101" s="307">
        <v>241</v>
      </c>
      <c r="G101" s="308">
        <v>84</v>
      </c>
      <c r="H101" s="302">
        <f t="shared" si="12"/>
        <v>-0.65145228215767637</v>
      </c>
      <c r="I101" s="317">
        <f>G101/$G$98</f>
        <v>3.3894461523935339E-3</v>
      </c>
    </row>
    <row r="102" spans="1:9" x14ac:dyDescent="0.2">
      <c r="A102" s="291" t="s">
        <v>454</v>
      </c>
      <c r="B102" s="292">
        <f>SUM(B103:B104)</f>
        <v>2364.37</v>
      </c>
      <c r="C102" s="293">
        <f>SUM(C103:C104)</f>
        <v>510.315</v>
      </c>
      <c r="D102" s="294">
        <f>(C102-B102)/B102</f>
        <v>-0.78416449202113037</v>
      </c>
      <c r="E102" s="295"/>
      <c r="F102" s="292">
        <f>SUM(F103:F104)</f>
        <v>23297.919999999998</v>
      </c>
      <c r="G102" s="293">
        <f>SUM(G103:G104)</f>
        <v>16019.320000000002</v>
      </c>
      <c r="H102" s="296">
        <f t="shared" si="12"/>
        <v>-0.31241415542675044</v>
      </c>
      <c r="I102" s="294">
        <f>SUM(I103:I104)</f>
        <v>1</v>
      </c>
    </row>
    <row r="103" spans="1:9" x14ac:dyDescent="0.2">
      <c r="A103" s="306" t="s">
        <v>418</v>
      </c>
      <c r="B103" s="307">
        <v>2364.37</v>
      </c>
      <c r="C103" s="308">
        <v>510.315</v>
      </c>
      <c r="D103" s="317">
        <f>(C103-B103)/B103</f>
        <v>-0.78416449202113037</v>
      </c>
      <c r="E103" s="315"/>
      <c r="F103" s="297">
        <v>22632.85</v>
      </c>
      <c r="G103" s="308">
        <v>15424.145000000002</v>
      </c>
      <c r="H103" s="302">
        <f t="shared" si="12"/>
        <v>-0.31850628621671584</v>
      </c>
      <c r="I103" s="317">
        <f>G103/$G$102</f>
        <v>0.96284642544127974</v>
      </c>
    </row>
    <row r="104" spans="1:9" x14ac:dyDescent="0.2">
      <c r="A104" s="306" t="s">
        <v>455</v>
      </c>
      <c r="B104" s="307">
        <v>0</v>
      </c>
      <c r="C104" s="308">
        <v>0</v>
      </c>
      <c r="D104" s="317" t="s">
        <v>407</v>
      </c>
      <c r="F104" s="297">
        <v>665.06999999999994</v>
      </c>
      <c r="G104" s="308">
        <v>595.17499999999995</v>
      </c>
      <c r="H104" s="302">
        <f t="shared" si="12"/>
        <v>-0.10509420061046204</v>
      </c>
      <c r="I104" s="317">
        <f>G104/$G$102</f>
        <v>3.7153574558720336E-2</v>
      </c>
    </row>
    <row r="105" spans="1:9" x14ac:dyDescent="0.2">
      <c r="A105" s="291" t="s">
        <v>458</v>
      </c>
      <c r="B105" s="292">
        <f>SUM(B106:B109)</f>
        <v>2016</v>
      </c>
      <c r="C105" s="293">
        <f>SUM(C106:C109)</f>
        <v>1598</v>
      </c>
      <c r="D105" s="294">
        <f>(C105-B105)/B105</f>
        <v>-0.20734126984126985</v>
      </c>
      <c r="E105" s="295"/>
      <c r="F105" s="292">
        <f>SUM(F106:F109)</f>
        <v>24822</v>
      </c>
      <c r="G105" s="293">
        <f>SUM(G106:G109)</f>
        <v>15466</v>
      </c>
      <c r="H105" s="296">
        <f t="shared" si="12"/>
        <v>-0.37692369672065101</v>
      </c>
      <c r="I105" s="294">
        <f>SUM(I106:I109)</f>
        <v>1</v>
      </c>
    </row>
    <row r="106" spans="1:9" x14ac:dyDescent="0.2">
      <c r="A106" s="14" t="s">
        <v>459</v>
      </c>
      <c r="B106" s="297">
        <v>772</v>
      </c>
      <c r="C106" s="298">
        <v>1522</v>
      </c>
      <c r="D106" s="317">
        <f>(C106-B106)/B106</f>
        <v>0.97150259067357514</v>
      </c>
      <c r="E106" s="318"/>
      <c r="F106" s="297">
        <v>12974</v>
      </c>
      <c r="G106" s="298">
        <v>9815</v>
      </c>
      <c r="H106" s="302">
        <f t="shared" si="12"/>
        <v>-0.24348697394789579</v>
      </c>
      <c r="I106" s="317">
        <f>(G106/$G$105)</f>
        <v>0.63461787145997672</v>
      </c>
    </row>
    <row r="107" spans="1:9" x14ac:dyDescent="0.2">
      <c r="A107" s="14" t="s">
        <v>427</v>
      </c>
      <c r="B107" s="297">
        <v>1000</v>
      </c>
      <c r="C107" s="298">
        <v>0</v>
      </c>
      <c r="D107" s="317" t="s">
        <v>407</v>
      </c>
      <c r="E107" s="318"/>
      <c r="F107" s="297">
        <v>10500</v>
      </c>
      <c r="G107" s="298">
        <v>5000</v>
      </c>
      <c r="H107" s="302">
        <f t="shared" si="12"/>
        <v>-0.52380952380952384</v>
      </c>
      <c r="I107" s="317">
        <f>(G107/$G$105)</f>
        <v>0.3232897969740075</v>
      </c>
    </row>
    <row r="108" spans="1:9" x14ac:dyDescent="0.2">
      <c r="A108" s="14" t="s">
        <v>426</v>
      </c>
      <c r="B108" s="297">
        <v>51</v>
      </c>
      <c r="C108" s="298">
        <v>54</v>
      </c>
      <c r="D108" s="317">
        <f t="shared" ref="D108:D109" si="13">(C108-B108)/B108</f>
        <v>5.8823529411764705E-2</v>
      </c>
      <c r="E108" s="318"/>
      <c r="F108" s="297">
        <v>436</v>
      </c>
      <c r="G108" s="298">
        <v>507</v>
      </c>
      <c r="H108" s="302">
        <f t="shared" si="12"/>
        <v>0.1628440366972477</v>
      </c>
      <c r="I108" s="317">
        <f>(G108/$G$105)</f>
        <v>3.2781585413164359E-2</v>
      </c>
    </row>
    <row r="109" spans="1:9" x14ac:dyDescent="0.2">
      <c r="A109" s="14" t="s">
        <v>420</v>
      </c>
      <c r="B109" s="297">
        <v>193</v>
      </c>
      <c r="C109" s="298">
        <v>22</v>
      </c>
      <c r="D109" s="317">
        <f t="shared" si="13"/>
        <v>-0.88601036269430056</v>
      </c>
      <c r="E109" s="318"/>
      <c r="F109" s="297">
        <v>912</v>
      </c>
      <c r="G109" s="298">
        <v>144</v>
      </c>
      <c r="H109" s="302">
        <f t="shared" si="12"/>
        <v>-0.84210526315789469</v>
      </c>
      <c r="I109" s="317">
        <f>(G109/$G$105)</f>
        <v>9.3107461528514155E-3</v>
      </c>
    </row>
    <row r="110" spans="1:9" x14ac:dyDescent="0.2">
      <c r="A110" s="291" t="s">
        <v>461</v>
      </c>
      <c r="B110" s="292">
        <f>SUM(B111:B114)</f>
        <v>950</v>
      </c>
      <c r="C110" s="293">
        <f>SUM(C111:C114)</f>
        <v>3294.4179999999997</v>
      </c>
      <c r="D110" s="294">
        <f>(C110-B110)/B110</f>
        <v>2.4678084210526312</v>
      </c>
      <c r="E110" s="295"/>
      <c r="F110" s="292">
        <f>SUM(F111:F114)</f>
        <v>7978.9049999999997</v>
      </c>
      <c r="G110" s="293">
        <f>SUM(G111:G114)</f>
        <v>15216.528</v>
      </c>
      <c r="H110" s="296">
        <f t="shared" si="12"/>
        <v>0.90709477052302301</v>
      </c>
      <c r="I110" s="294">
        <f>SUM(I111:I114)</f>
        <v>0.99999999999999989</v>
      </c>
    </row>
    <row r="111" spans="1:9" x14ac:dyDescent="0.2">
      <c r="A111" s="306" t="s">
        <v>418</v>
      </c>
      <c r="B111" s="307">
        <v>950</v>
      </c>
      <c r="C111" s="308">
        <v>350</v>
      </c>
      <c r="D111" s="317">
        <f>(C111-B111)/B111</f>
        <v>-0.63157894736842102</v>
      </c>
      <c r="E111" s="315"/>
      <c r="F111" s="307">
        <v>7825</v>
      </c>
      <c r="G111" s="308">
        <v>6950</v>
      </c>
      <c r="H111" s="302">
        <f t="shared" si="12"/>
        <v>-0.11182108626198083</v>
      </c>
      <c r="I111" s="316">
        <f>(G111/$G$110)</f>
        <v>0.45674019723816101</v>
      </c>
    </row>
    <row r="112" spans="1:9" x14ac:dyDescent="0.2">
      <c r="A112" s="306" t="s">
        <v>455</v>
      </c>
      <c r="B112" s="307">
        <v>0</v>
      </c>
      <c r="C112" s="308">
        <v>1280</v>
      </c>
      <c r="D112" s="317" t="s">
        <v>391</v>
      </c>
      <c r="E112" s="315"/>
      <c r="F112" s="307">
        <v>153.90500000000003</v>
      </c>
      <c r="G112" s="308">
        <v>5973.4549999999999</v>
      </c>
      <c r="H112" s="302" t="s">
        <v>391</v>
      </c>
      <c r="I112" s="316">
        <f>(G112/$G$110)</f>
        <v>0.39256359926522</v>
      </c>
    </row>
    <row r="113" spans="1:9" x14ac:dyDescent="0.2">
      <c r="A113" s="306" t="s">
        <v>428</v>
      </c>
      <c r="B113" s="307">
        <v>0</v>
      </c>
      <c r="C113" s="308">
        <v>807.87</v>
      </c>
      <c r="D113" s="317" t="s">
        <v>391</v>
      </c>
      <c r="E113" s="315"/>
      <c r="F113" s="307">
        <v>0</v>
      </c>
      <c r="G113" s="308">
        <v>1436.5250000000001</v>
      </c>
      <c r="H113" s="302" t="s">
        <v>391</v>
      </c>
      <c r="I113" s="316">
        <f>(G113/$G$110)</f>
        <v>9.4405570048568241E-2</v>
      </c>
    </row>
    <row r="114" spans="1:9" x14ac:dyDescent="0.2">
      <c r="A114" s="14" t="s">
        <v>433</v>
      </c>
      <c r="B114" s="307">
        <v>0</v>
      </c>
      <c r="C114" s="308">
        <v>856.548</v>
      </c>
      <c r="D114" s="317" t="s">
        <v>391</v>
      </c>
      <c r="E114" s="315"/>
      <c r="F114" s="307">
        <v>0</v>
      </c>
      <c r="G114" s="308">
        <v>856.548</v>
      </c>
      <c r="H114" s="302" t="s">
        <v>391</v>
      </c>
      <c r="I114" s="316">
        <f>(G114/$G$110)</f>
        <v>5.62906334480507E-2</v>
      </c>
    </row>
    <row r="115" spans="1:9" x14ac:dyDescent="0.2">
      <c r="A115" s="291" t="s">
        <v>456</v>
      </c>
      <c r="B115" s="292">
        <f>SUM(B116:B119)</f>
        <v>624</v>
      </c>
      <c r="C115" s="293">
        <f>SUM(C116:C119)</f>
        <v>172</v>
      </c>
      <c r="D115" s="294">
        <f>(C115-B115)/B115</f>
        <v>-0.72435897435897434</v>
      </c>
      <c r="E115" s="295"/>
      <c r="F115" s="292">
        <f>SUM(F116:F119)</f>
        <v>24358.21</v>
      </c>
      <c r="G115" s="293">
        <f>SUM(G116:G119)</f>
        <v>14111.369999999999</v>
      </c>
      <c r="H115" s="296">
        <f>(G115-F115)/F115</f>
        <v>-0.42067294764270446</v>
      </c>
      <c r="I115" s="294">
        <f>SUM(I116:I119)</f>
        <v>1</v>
      </c>
    </row>
    <row r="116" spans="1:9" x14ac:dyDescent="0.2">
      <c r="A116" s="14" t="s">
        <v>457</v>
      </c>
      <c r="B116" s="297">
        <v>410</v>
      </c>
      <c r="C116" s="298">
        <v>172</v>
      </c>
      <c r="D116" s="317">
        <f>(C116-B116)/B116</f>
        <v>-0.58048780487804874</v>
      </c>
      <c r="E116" s="318"/>
      <c r="F116" s="297">
        <v>18639.86</v>
      </c>
      <c r="G116" s="298">
        <v>12555.369999999999</v>
      </c>
      <c r="H116" s="302">
        <f>(G116-F116)/F116</f>
        <v>-0.32642358901837254</v>
      </c>
      <c r="I116" s="317">
        <f>G116/$G$115</f>
        <v>0.88973430644933837</v>
      </c>
    </row>
    <row r="117" spans="1:9" x14ac:dyDescent="0.2">
      <c r="A117" s="14" t="s">
        <v>418</v>
      </c>
      <c r="B117" s="307">
        <v>214</v>
      </c>
      <c r="C117" s="298">
        <v>0</v>
      </c>
      <c r="D117" s="317" t="s">
        <v>407</v>
      </c>
      <c r="E117" s="318"/>
      <c r="F117" s="307">
        <v>1604</v>
      </c>
      <c r="G117" s="298">
        <v>1556</v>
      </c>
      <c r="H117" s="302">
        <f t="shared" ref="H117" si="14">(G117-F117)/F117</f>
        <v>-2.9925187032418952E-2</v>
      </c>
      <c r="I117" s="317">
        <f>G117/$G$115</f>
        <v>0.11026569355066164</v>
      </c>
    </row>
    <row r="118" spans="1:9" x14ac:dyDescent="0.2">
      <c r="A118" s="14" t="s">
        <v>420</v>
      </c>
      <c r="B118" s="307">
        <v>0</v>
      </c>
      <c r="C118" s="298">
        <v>0</v>
      </c>
      <c r="D118" s="317" t="s">
        <v>407</v>
      </c>
      <c r="E118" s="318"/>
      <c r="F118" s="307">
        <v>65.39</v>
      </c>
      <c r="G118" s="298">
        <v>0</v>
      </c>
      <c r="H118" s="302" t="s">
        <v>407</v>
      </c>
      <c r="I118" s="317" t="s">
        <v>407</v>
      </c>
    </row>
    <row r="119" spans="1:9" x14ac:dyDescent="0.2">
      <c r="A119" s="14" t="s">
        <v>421</v>
      </c>
      <c r="B119" s="307">
        <v>0</v>
      </c>
      <c r="C119" s="298">
        <v>0</v>
      </c>
      <c r="D119" s="317" t="s">
        <v>407</v>
      </c>
      <c r="E119" s="318"/>
      <c r="F119" s="307">
        <v>4048.96</v>
      </c>
      <c r="G119" s="298">
        <v>0</v>
      </c>
      <c r="H119" s="302" t="s">
        <v>407</v>
      </c>
      <c r="I119" s="317" t="s">
        <v>407</v>
      </c>
    </row>
    <row r="120" spans="1:9" x14ac:dyDescent="0.2">
      <c r="A120" s="291" t="s">
        <v>462</v>
      </c>
      <c r="B120" s="292">
        <f>SUM(B121:B122)</f>
        <v>1224.5999999999999</v>
      </c>
      <c r="C120" s="293">
        <f>SUM(C121:C122)</f>
        <v>1220.625</v>
      </c>
      <c r="D120" s="294">
        <f>(C120-B120)/B120</f>
        <v>-3.2459578637921848E-3</v>
      </c>
      <c r="E120" s="295"/>
      <c r="F120" s="292">
        <f>SUM(F121:F122)</f>
        <v>14300.16</v>
      </c>
      <c r="G120" s="293">
        <f>SUM(G121:G122)</f>
        <v>11875.584999999999</v>
      </c>
      <c r="H120" s="296">
        <f>(G120-F120)/F120</f>
        <v>-0.16954880225116367</v>
      </c>
      <c r="I120" s="294">
        <f>SUM(I121:I122)</f>
        <v>0.99999999999999989</v>
      </c>
    </row>
    <row r="121" spans="1:9" x14ac:dyDescent="0.2">
      <c r="A121" s="14" t="s">
        <v>463</v>
      </c>
      <c r="B121" s="297">
        <v>679.76</v>
      </c>
      <c r="C121" s="298">
        <v>932.18499999999995</v>
      </c>
      <c r="D121" s="317">
        <f>(C121-B121)/B121</f>
        <v>0.37134429798752494</v>
      </c>
      <c r="E121" s="319"/>
      <c r="F121" s="297">
        <v>8233.7349999999988</v>
      </c>
      <c r="G121" s="298">
        <v>6706.0049999999992</v>
      </c>
      <c r="H121" s="302">
        <f>(G121-F121)/F121</f>
        <v>-0.18554519911073161</v>
      </c>
      <c r="I121" s="317">
        <f>G121/$G$120</f>
        <v>0.5646883921928898</v>
      </c>
    </row>
    <row r="122" spans="1:9" x14ac:dyDescent="0.2">
      <c r="A122" s="14" t="s">
        <v>433</v>
      </c>
      <c r="B122" s="297">
        <v>544.84</v>
      </c>
      <c r="C122" s="298">
        <v>288.44</v>
      </c>
      <c r="D122" s="317">
        <f>(C122-B122)/B122</f>
        <v>-0.47059687247632337</v>
      </c>
      <c r="E122" s="319"/>
      <c r="F122" s="297">
        <v>6066.4250000000002</v>
      </c>
      <c r="G122" s="298">
        <v>5169.579999999999</v>
      </c>
      <c r="H122" s="302">
        <f>(G122-F122)/F122</f>
        <v>-0.14783748253707926</v>
      </c>
      <c r="I122" s="317">
        <f>G122/$G$120</f>
        <v>0.43531160780711009</v>
      </c>
    </row>
    <row r="123" spans="1:9" x14ac:dyDescent="0.2">
      <c r="A123" s="291" t="s">
        <v>460</v>
      </c>
      <c r="B123" s="292">
        <f>SUM(B124:B125)</f>
        <v>2038.2899999999997</v>
      </c>
      <c r="C123" s="293">
        <f>SUM(C124:C125)</f>
        <v>383.36</v>
      </c>
      <c r="D123" s="294">
        <f t="shared" si="8"/>
        <v>-0.81192077672951346</v>
      </c>
      <c r="E123" s="295"/>
      <c r="F123" s="292">
        <f>SUM(F124:F125)</f>
        <v>29292.904999999999</v>
      </c>
      <c r="G123" s="293">
        <f>SUM(G124:G125)</f>
        <v>11743.435000000001</v>
      </c>
      <c r="H123" s="296">
        <f t="shared" si="9"/>
        <v>-0.59910309339411705</v>
      </c>
      <c r="I123" s="294">
        <f>SUM(I124:I125)</f>
        <v>1</v>
      </c>
    </row>
    <row r="124" spans="1:9" x14ac:dyDescent="0.2">
      <c r="A124" s="306" t="s">
        <v>418</v>
      </c>
      <c r="B124" s="307">
        <v>2038.2899999999997</v>
      </c>
      <c r="C124" s="308">
        <v>383.36</v>
      </c>
      <c r="D124" s="317">
        <f t="shared" si="8"/>
        <v>-0.81192077672951346</v>
      </c>
      <c r="E124" s="315"/>
      <c r="F124" s="307">
        <v>19692.904999999999</v>
      </c>
      <c r="G124" s="308">
        <v>11743.435000000001</v>
      </c>
      <c r="H124" s="302">
        <f t="shared" si="9"/>
        <v>-0.40367177925247688</v>
      </c>
      <c r="I124" s="317">
        <f>G124/$G$123</f>
        <v>1</v>
      </c>
    </row>
    <row r="125" spans="1:9" x14ac:dyDescent="0.2">
      <c r="A125" s="306" t="s">
        <v>431</v>
      </c>
      <c r="B125" s="307">
        <v>0</v>
      </c>
      <c r="C125" s="308">
        <v>0</v>
      </c>
      <c r="D125" s="317" t="s">
        <v>407</v>
      </c>
      <c r="E125" s="315"/>
      <c r="F125" s="307">
        <v>9600</v>
      </c>
      <c r="G125" s="308">
        <v>0</v>
      </c>
      <c r="H125" s="302" t="s">
        <v>407</v>
      </c>
      <c r="I125" s="317" t="s">
        <v>407</v>
      </c>
    </row>
    <row r="126" spans="1:9" x14ac:dyDescent="0.2">
      <c r="A126" s="291" t="s">
        <v>465</v>
      </c>
      <c r="B126" s="292">
        <f>SUM(B127:B128)</f>
        <v>191</v>
      </c>
      <c r="C126" s="293">
        <f>SUM(C127:C128)</f>
        <v>305.7</v>
      </c>
      <c r="D126" s="294">
        <f>(C126-B126)/B126</f>
        <v>0.60052356020942399</v>
      </c>
      <c r="E126" s="295"/>
      <c r="F126" s="292">
        <f>SUM(F127:F128)</f>
        <v>1243.1500000000001</v>
      </c>
      <c r="G126" s="293">
        <f>SUM(G127:G128)</f>
        <v>1117.4000000000001</v>
      </c>
      <c r="H126" s="296">
        <f>(G126-F126)/F126</f>
        <v>-0.10115432570486264</v>
      </c>
      <c r="I126" s="294">
        <f>SUM(I127:I128)</f>
        <v>0.99999999999999989</v>
      </c>
    </row>
    <row r="127" spans="1:9" ht="15" x14ac:dyDescent="0.25">
      <c r="A127" s="320" t="s">
        <v>426</v>
      </c>
      <c r="B127" s="321">
        <v>191</v>
      </c>
      <c r="C127" s="321">
        <v>305</v>
      </c>
      <c r="D127" s="317">
        <f>(C127-B127)/B127</f>
        <v>0.59685863874345546</v>
      </c>
      <c r="E127" s="315"/>
      <c r="F127" s="307">
        <v>1226.6500000000001</v>
      </c>
      <c r="G127" s="308">
        <v>1113.5</v>
      </c>
      <c r="H127" s="302">
        <f>(G127-F127)/F127</f>
        <v>-9.2243101129091495E-2</v>
      </c>
      <c r="I127" s="316">
        <f>G127/$G$126</f>
        <v>0.99650975478790038</v>
      </c>
    </row>
    <row r="128" spans="1:9" x14ac:dyDescent="0.2">
      <c r="A128" s="314" t="s">
        <v>420</v>
      </c>
      <c r="B128" s="307">
        <v>0</v>
      </c>
      <c r="C128" s="308">
        <v>0.7</v>
      </c>
      <c r="D128" s="317" t="s">
        <v>391</v>
      </c>
      <c r="F128" s="307">
        <v>16.5</v>
      </c>
      <c r="G128" s="308">
        <v>3.9000000000000004</v>
      </c>
      <c r="H128" s="302">
        <f>(G128-F128)/F128</f>
        <v>-0.76363636363636367</v>
      </c>
      <c r="I128" s="316">
        <f>G128/$G$126</f>
        <v>3.4902452120995167E-3</v>
      </c>
    </row>
    <row r="129" spans="1:9" x14ac:dyDescent="0.2">
      <c r="A129" s="291" t="s">
        <v>464</v>
      </c>
      <c r="B129" s="292">
        <f>SUM(B130:B130)</f>
        <v>0</v>
      </c>
      <c r="C129" s="293">
        <f>SUM(C130:C130)</f>
        <v>0</v>
      </c>
      <c r="D129" s="294" t="s">
        <v>407</v>
      </c>
      <c r="E129" s="295"/>
      <c r="F129" s="292">
        <f>SUM(F130:F130)</f>
        <v>21268</v>
      </c>
      <c r="G129" s="293">
        <f>SUM(G130:G130)</f>
        <v>975</v>
      </c>
      <c r="H129" s="296">
        <f>(G129-F129)/F129</f>
        <v>-0.95415647921760394</v>
      </c>
      <c r="I129" s="294">
        <f>SUM(I130:I130)</f>
        <v>1</v>
      </c>
    </row>
    <row r="130" spans="1:9" x14ac:dyDescent="0.2">
      <c r="A130" s="314" t="s">
        <v>459</v>
      </c>
      <c r="B130" s="307">
        <v>0</v>
      </c>
      <c r="C130" s="308">
        <v>0</v>
      </c>
      <c r="D130" s="317" t="s">
        <v>407</v>
      </c>
      <c r="E130" s="315"/>
      <c r="F130" s="307">
        <v>21268</v>
      </c>
      <c r="G130" s="308">
        <v>975</v>
      </c>
      <c r="H130" s="302">
        <f>(G130-F130)/F130</f>
        <v>-0.95415647921760394</v>
      </c>
      <c r="I130" s="316">
        <f>G130/$G$129</f>
        <v>1</v>
      </c>
    </row>
    <row r="131" spans="1:9" x14ac:dyDescent="0.2">
      <c r="A131" s="291" t="s">
        <v>466</v>
      </c>
      <c r="B131" s="292">
        <f>SUM(B132:B133)</f>
        <v>0</v>
      </c>
      <c r="C131" s="293">
        <f>SUM(C132:C133)</f>
        <v>0</v>
      </c>
      <c r="D131" s="294" t="s">
        <v>407</v>
      </c>
      <c r="E131" s="295"/>
      <c r="F131" s="292">
        <f>SUM(F132:F133)</f>
        <v>297</v>
      </c>
      <c r="G131" s="293">
        <f>SUM(G132:G133)</f>
        <v>252</v>
      </c>
      <c r="H131" s="296">
        <f t="shared" ref="H131:H141" si="15">(G131-F131)/F131</f>
        <v>-0.15151515151515152</v>
      </c>
      <c r="I131" s="294">
        <f>SUM(I132:I133)</f>
        <v>1</v>
      </c>
    </row>
    <row r="132" spans="1:9" x14ac:dyDescent="0.2">
      <c r="A132" s="14" t="s">
        <v>435</v>
      </c>
      <c r="B132" s="307">
        <v>0</v>
      </c>
      <c r="C132" s="308">
        <v>0</v>
      </c>
      <c r="D132" s="317" t="s">
        <v>407</v>
      </c>
      <c r="E132" s="315"/>
      <c r="F132" s="297">
        <v>295</v>
      </c>
      <c r="G132" s="308">
        <v>250</v>
      </c>
      <c r="H132" s="302">
        <f>(G132-F132)/F132</f>
        <v>-0.15254237288135594</v>
      </c>
      <c r="I132" s="316">
        <f>(G132/$G$131)</f>
        <v>0.99206349206349209</v>
      </c>
    </row>
    <row r="133" spans="1:9" x14ac:dyDescent="0.2">
      <c r="A133" s="14" t="s">
        <v>418</v>
      </c>
      <c r="B133" s="307">
        <v>0</v>
      </c>
      <c r="C133" s="308">
        <v>0</v>
      </c>
      <c r="D133" s="317" t="s">
        <v>407</v>
      </c>
      <c r="E133" s="315"/>
      <c r="F133" s="297">
        <v>2</v>
      </c>
      <c r="G133" s="308">
        <v>2</v>
      </c>
      <c r="H133" s="302">
        <f>(G133-F133)/F133</f>
        <v>0</v>
      </c>
      <c r="I133" s="316">
        <f>(G133/$G$131)</f>
        <v>7.9365079365079361E-3</v>
      </c>
    </row>
    <row r="134" spans="1:9" x14ac:dyDescent="0.2">
      <c r="A134" s="291" t="s">
        <v>467</v>
      </c>
      <c r="B134" s="292">
        <f>SUM(B135:B136)</f>
        <v>54</v>
      </c>
      <c r="C134" s="293">
        <f>SUM(C135:C136)</f>
        <v>9</v>
      </c>
      <c r="D134" s="294">
        <f t="shared" si="8"/>
        <v>-0.83333333333333337</v>
      </c>
      <c r="E134" s="295"/>
      <c r="F134" s="292">
        <f>SUM(F135:F136)</f>
        <v>325</v>
      </c>
      <c r="G134" s="293">
        <f>SUM(G135:G136)</f>
        <v>191</v>
      </c>
      <c r="H134" s="296">
        <f>(G134-F134)/F134</f>
        <v>-0.41230769230769232</v>
      </c>
      <c r="I134" s="294">
        <f>SUM(I135:I136)</f>
        <v>1</v>
      </c>
    </row>
    <row r="135" spans="1:9" x14ac:dyDescent="0.2">
      <c r="A135" s="314" t="s">
        <v>420</v>
      </c>
      <c r="B135" s="307">
        <v>22</v>
      </c>
      <c r="C135" s="308">
        <v>9</v>
      </c>
      <c r="D135" s="317">
        <f>(C135-B135)/B135</f>
        <v>-0.59090909090909094</v>
      </c>
      <c r="E135" s="315"/>
      <c r="F135" s="307">
        <v>280</v>
      </c>
      <c r="G135" s="308">
        <v>191</v>
      </c>
      <c r="H135" s="302">
        <f t="shared" si="15"/>
        <v>-0.31785714285714284</v>
      </c>
      <c r="I135" s="316">
        <f>G135/$G$134</f>
        <v>1</v>
      </c>
    </row>
    <row r="136" spans="1:9" x14ac:dyDescent="0.2">
      <c r="A136" s="314" t="s">
        <v>426</v>
      </c>
      <c r="B136" s="307">
        <v>32</v>
      </c>
      <c r="C136" s="308">
        <v>0</v>
      </c>
      <c r="D136" s="317" t="s">
        <v>407</v>
      </c>
      <c r="E136" s="315"/>
      <c r="F136" s="307">
        <v>45</v>
      </c>
      <c r="G136" s="308">
        <v>0</v>
      </c>
      <c r="H136" s="302" t="s">
        <v>407</v>
      </c>
      <c r="I136" s="316" t="s">
        <v>407</v>
      </c>
    </row>
    <row r="137" spans="1:9" x14ac:dyDescent="0.2">
      <c r="A137" s="291" t="s">
        <v>468</v>
      </c>
      <c r="B137" s="292">
        <f>SUM(B138:B139)</f>
        <v>103</v>
      </c>
      <c r="C137" s="293">
        <f>SUM(C138:C139)</f>
        <v>1</v>
      </c>
      <c r="D137" s="294">
        <f t="shared" si="8"/>
        <v>-0.99029126213592233</v>
      </c>
      <c r="E137" s="295"/>
      <c r="F137" s="292">
        <f>SUM(F138:F139)</f>
        <v>212</v>
      </c>
      <c r="G137" s="293">
        <f>SUM(G138:G139)</f>
        <v>20</v>
      </c>
      <c r="H137" s="296">
        <f t="shared" si="15"/>
        <v>-0.90566037735849059</v>
      </c>
      <c r="I137" s="294">
        <f>SUM(I138:I139)</f>
        <v>1</v>
      </c>
    </row>
    <row r="138" spans="1:9" x14ac:dyDescent="0.2">
      <c r="A138" s="14" t="s">
        <v>418</v>
      </c>
      <c r="B138" s="307">
        <v>3</v>
      </c>
      <c r="C138" s="308">
        <v>1</v>
      </c>
      <c r="D138" s="317">
        <f>(C138-B138)/B138</f>
        <v>-0.66666666666666663</v>
      </c>
      <c r="E138" s="315"/>
      <c r="F138" s="311">
        <v>22</v>
      </c>
      <c r="G138" s="308">
        <v>20</v>
      </c>
      <c r="H138" s="302">
        <f t="shared" si="15"/>
        <v>-9.0909090909090912E-2</v>
      </c>
      <c r="I138" s="316">
        <f>(G138/G137)</f>
        <v>1</v>
      </c>
    </row>
    <row r="139" spans="1:9" x14ac:dyDescent="0.2">
      <c r="A139" s="14" t="s">
        <v>440</v>
      </c>
      <c r="B139" s="307">
        <v>100</v>
      </c>
      <c r="C139" s="308">
        <v>0</v>
      </c>
      <c r="D139" s="317" t="s">
        <v>407</v>
      </c>
      <c r="E139" s="315"/>
      <c r="F139" s="311">
        <v>190</v>
      </c>
      <c r="G139" s="308">
        <v>0</v>
      </c>
      <c r="H139" s="302" t="s">
        <v>407</v>
      </c>
      <c r="I139" s="316" t="s">
        <v>407</v>
      </c>
    </row>
    <row r="140" spans="1:9" x14ac:dyDescent="0.2">
      <c r="A140" s="291" t="s">
        <v>470</v>
      </c>
      <c r="B140" s="292">
        <f>SUM(B141)</f>
        <v>0</v>
      </c>
      <c r="C140" s="293">
        <f>SUM(C141)</f>
        <v>5</v>
      </c>
      <c r="D140" s="294" t="s">
        <v>391</v>
      </c>
      <c r="E140" s="295"/>
      <c r="F140" s="292">
        <f>SUM(F141)</f>
        <v>168</v>
      </c>
      <c r="G140" s="293">
        <f>SUM(G141)</f>
        <v>11</v>
      </c>
      <c r="H140" s="296">
        <f t="shared" si="15"/>
        <v>-0.93452380952380953</v>
      </c>
      <c r="I140" s="294">
        <f>SUM(I141:I142)</f>
        <v>1</v>
      </c>
    </row>
    <row r="141" spans="1:9" x14ac:dyDescent="0.2">
      <c r="A141" s="314" t="s">
        <v>428</v>
      </c>
      <c r="B141" s="307">
        <v>0</v>
      </c>
      <c r="C141" s="308">
        <v>5</v>
      </c>
      <c r="D141" s="317" t="s">
        <v>391</v>
      </c>
      <c r="E141" s="315"/>
      <c r="F141" s="307">
        <v>168</v>
      </c>
      <c r="G141" s="308">
        <v>11</v>
      </c>
      <c r="H141" s="302">
        <f t="shared" si="15"/>
        <v>-0.93452380952380953</v>
      </c>
      <c r="I141" s="316">
        <f>(G141/G140)</f>
        <v>1</v>
      </c>
    </row>
    <row r="142" spans="1:9" x14ac:dyDescent="0.2">
      <c r="A142" s="291" t="s">
        <v>469</v>
      </c>
      <c r="B142" s="292">
        <f>SUM(B143:B143)</f>
        <v>0</v>
      </c>
      <c r="C142" s="293">
        <f>SUM(C143:C143)</f>
        <v>0</v>
      </c>
      <c r="D142" s="294" t="s">
        <v>407</v>
      </c>
      <c r="E142" s="295"/>
      <c r="F142" s="292">
        <f>SUM(F143:F143)</f>
        <v>2894.8</v>
      </c>
      <c r="G142" s="293">
        <f>SUM(G143:G143)</f>
        <v>0</v>
      </c>
      <c r="H142" s="296" t="s">
        <v>407</v>
      </c>
      <c r="I142" s="294" t="s">
        <v>407</v>
      </c>
    </row>
    <row r="143" spans="1:9" x14ac:dyDescent="0.2">
      <c r="A143" s="14" t="s">
        <v>418</v>
      </c>
      <c r="B143" s="307">
        <v>0</v>
      </c>
      <c r="C143" s="308">
        <v>0</v>
      </c>
      <c r="D143" s="317" t="s">
        <v>407</v>
      </c>
      <c r="E143" s="315"/>
      <c r="F143" s="297">
        <v>2894.8</v>
      </c>
      <c r="G143" s="308">
        <v>0</v>
      </c>
      <c r="H143" s="302" t="s">
        <v>407</v>
      </c>
      <c r="I143" s="316" t="s">
        <v>407</v>
      </c>
    </row>
    <row r="144" spans="1:9" ht="63.75" customHeight="1" x14ac:dyDescent="0.2">
      <c r="A144" s="935" t="s">
        <v>863</v>
      </c>
      <c r="B144" s="935"/>
      <c r="C144" s="935"/>
      <c r="D144" s="935"/>
      <c r="E144" s="935"/>
      <c r="F144" s="935"/>
      <c r="G144" s="935"/>
      <c r="H144" s="935"/>
      <c r="I144" s="935"/>
    </row>
    <row r="145" spans="2:9" ht="15" x14ac:dyDescent="0.25">
      <c r="B145"/>
      <c r="C145"/>
      <c r="D145"/>
      <c r="E145"/>
      <c r="F145" s="322"/>
      <c r="G145"/>
      <c r="H145"/>
      <c r="I145"/>
    </row>
    <row r="146" spans="2:9" ht="15" x14ac:dyDescent="0.25">
      <c r="B146"/>
      <c r="C146"/>
      <c r="D146"/>
      <c r="E146"/>
      <c r="F146"/>
      <c r="G146"/>
      <c r="H146"/>
      <c r="I146"/>
    </row>
    <row r="147" spans="2:9" s="323" customFormat="1" ht="15" x14ac:dyDescent="0.25">
      <c r="B147"/>
      <c r="C147"/>
      <c r="D147"/>
      <c r="E147"/>
      <c r="F147"/>
      <c r="G147"/>
      <c r="H147"/>
      <c r="I147"/>
    </row>
    <row r="148" spans="2:9" ht="15" x14ac:dyDescent="0.25">
      <c r="B148"/>
      <c r="C148"/>
      <c r="D148"/>
      <c r="E148"/>
      <c r="F148"/>
      <c r="G148"/>
      <c r="H148"/>
      <c r="I148"/>
    </row>
    <row r="149" spans="2:9" ht="15" x14ac:dyDescent="0.25">
      <c r="B149"/>
      <c r="C149"/>
      <c r="D149"/>
      <c r="E149"/>
      <c r="F149"/>
      <c r="G149"/>
      <c r="H149"/>
      <c r="I149"/>
    </row>
  </sheetData>
  <mergeCells count="3">
    <mergeCell ref="B4:D4"/>
    <mergeCell ref="F4:I4"/>
    <mergeCell ref="A144:I144"/>
  </mergeCells>
  <pageMargins left="0.7" right="0.7" top="0.75" bottom="0.75" header="0.3" footer="0.3"/>
  <pageSetup paperSize="9" scale="4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D821-A822-4B5F-BFB7-679436D9D948}">
  <sheetPr>
    <tabColor rgb="FF92D050"/>
    <pageSetUpPr fitToPage="1"/>
  </sheetPr>
  <dimension ref="A1:I14"/>
  <sheetViews>
    <sheetView showGridLines="0" view="pageBreakPreview" zoomScaleNormal="100" zoomScaleSheetLayoutView="100" workbookViewId="0"/>
  </sheetViews>
  <sheetFormatPr baseColWidth="10" defaultColWidth="11.42578125" defaultRowHeight="15" x14ac:dyDescent="0.25"/>
  <cols>
    <col min="1" max="1" width="33.140625" style="15" customWidth="1"/>
    <col min="2" max="2" width="8.42578125" style="15" customWidth="1"/>
    <col min="3" max="3" width="7.42578125" style="15" bestFit="1" customWidth="1"/>
    <col min="4" max="4" width="8.5703125" style="15" bestFit="1" customWidth="1"/>
    <col min="5" max="5" width="11.42578125" style="15"/>
    <col min="6" max="6" width="8.42578125" style="15" customWidth="1"/>
    <col min="7" max="7" width="9.7109375" style="15" customWidth="1"/>
    <col min="8" max="8" width="9.42578125" style="15" customWidth="1"/>
    <col min="9" max="9" width="7.5703125" style="15" customWidth="1"/>
    <col min="10" max="10" width="2.7109375" style="15" customWidth="1"/>
    <col min="11" max="16384" width="11.42578125" style="15"/>
  </cols>
  <sheetData>
    <row r="1" spans="1:9" s="14" customFormat="1" ht="12.75" x14ac:dyDescent="0.2">
      <c r="A1" s="283" t="s">
        <v>471</v>
      </c>
    </row>
    <row r="2" spans="1:9" s="14" customFormat="1" ht="15.75" x14ac:dyDescent="0.25">
      <c r="A2" s="284" t="s">
        <v>472</v>
      </c>
    </row>
    <row r="4" spans="1:9" s="14" customFormat="1" ht="12.75" x14ac:dyDescent="0.2">
      <c r="A4" s="285"/>
      <c r="B4" s="932" t="s">
        <v>864</v>
      </c>
      <c r="C4" s="932"/>
      <c r="D4" s="932"/>
      <c r="E4" s="286"/>
      <c r="F4" s="932" t="s">
        <v>861</v>
      </c>
      <c r="G4" s="932"/>
      <c r="H4" s="932"/>
      <c r="I4" s="932"/>
    </row>
    <row r="5" spans="1:9" ht="15.75" customHeight="1" x14ac:dyDescent="0.25">
      <c r="A5" s="324" t="s">
        <v>473</v>
      </c>
      <c r="B5" s="325">
        <v>2022</v>
      </c>
      <c r="C5" s="326">
        <v>2023</v>
      </c>
      <c r="D5" s="327" t="s">
        <v>416</v>
      </c>
      <c r="E5" s="326"/>
      <c r="F5" s="325">
        <v>2022</v>
      </c>
      <c r="G5" s="326">
        <v>2023</v>
      </c>
      <c r="H5" s="326" t="s">
        <v>416</v>
      </c>
      <c r="I5" s="327" t="s">
        <v>372</v>
      </c>
    </row>
    <row r="6" spans="1:9" x14ac:dyDescent="0.25">
      <c r="A6" s="328" t="s">
        <v>410</v>
      </c>
      <c r="B6" s="329">
        <f>SUM(B7:B10)</f>
        <v>12069.795</v>
      </c>
      <c r="C6" s="330">
        <f>SUM(C7:C10)</f>
        <v>12908.68</v>
      </c>
      <c r="D6" s="331">
        <f t="shared" ref="D6:D12" si="0">(C6-B6)/B6</f>
        <v>6.9502837454985797E-2</v>
      </c>
      <c r="E6" s="332"/>
      <c r="F6" s="329">
        <f>SUM(F7:F10)</f>
        <v>104440.602</v>
      </c>
      <c r="G6" s="330">
        <f>SUM(G7:G10)</f>
        <v>135451.269</v>
      </c>
      <c r="H6" s="333">
        <f>(G6-F6)/F6</f>
        <v>0.2969215650442153</v>
      </c>
      <c r="I6" s="331">
        <f>SUM(I7:I10)</f>
        <v>1</v>
      </c>
    </row>
    <row r="7" spans="1:9" x14ac:dyDescent="0.25">
      <c r="A7" s="334" t="s">
        <v>438</v>
      </c>
      <c r="B7" s="335">
        <v>6547.9050000000007</v>
      </c>
      <c r="C7" s="336">
        <v>8812</v>
      </c>
      <c r="D7" s="310">
        <f t="shared" si="0"/>
        <v>0.34577395365387847</v>
      </c>
      <c r="E7" s="337"/>
      <c r="F7" s="335">
        <v>45871.862000000001</v>
      </c>
      <c r="G7" s="336">
        <v>84466.198999999993</v>
      </c>
      <c r="H7" s="338">
        <f t="shared" ref="H7:H12" si="1">(G7-F7)/F7</f>
        <v>0.84135100075074332</v>
      </c>
      <c r="I7" s="310">
        <f>G7/$G$6</f>
        <v>0.62359104956041422</v>
      </c>
    </row>
    <row r="8" spans="1:9" x14ac:dyDescent="0.25">
      <c r="A8" s="339" t="s">
        <v>419</v>
      </c>
      <c r="B8" s="335">
        <v>2225.89</v>
      </c>
      <c r="C8" s="336">
        <v>1880.88</v>
      </c>
      <c r="D8" s="310">
        <f t="shared" si="0"/>
        <v>-0.15499867468742831</v>
      </c>
      <c r="E8" s="337"/>
      <c r="F8" s="335">
        <v>24494.589999999997</v>
      </c>
      <c r="G8" s="336">
        <v>22788.27</v>
      </c>
      <c r="H8" s="338">
        <f t="shared" si="1"/>
        <v>-6.9661096593165939E-2</v>
      </c>
      <c r="I8" s="310">
        <f t="shared" ref="I8:I10" si="2">G8/$G$6</f>
        <v>0.16823961981485755</v>
      </c>
    </row>
    <row r="9" spans="1:9" x14ac:dyDescent="0.25">
      <c r="A9" s="334" t="s">
        <v>433</v>
      </c>
      <c r="B9" s="335">
        <v>2950</v>
      </c>
      <c r="C9" s="336">
        <v>1945.8</v>
      </c>
      <c r="D9" s="310">
        <f t="shared" si="0"/>
        <v>-0.34040677966101696</v>
      </c>
      <c r="E9" s="337"/>
      <c r="F9" s="335">
        <v>29591.1</v>
      </c>
      <c r="G9" s="336">
        <v>22279.8</v>
      </c>
      <c r="H9" s="338">
        <f t="shared" si="1"/>
        <v>-0.24707766862333605</v>
      </c>
      <c r="I9" s="310">
        <f t="shared" si="2"/>
        <v>0.16448572364427239</v>
      </c>
    </row>
    <row r="10" spans="1:9" x14ac:dyDescent="0.25">
      <c r="A10" s="334" t="s">
        <v>421</v>
      </c>
      <c r="B10" s="335">
        <v>346</v>
      </c>
      <c r="C10" s="336">
        <v>270</v>
      </c>
      <c r="D10" s="310">
        <f t="shared" si="0"/>
        <v>-0.21965317919075145</v>
      </c>
      <c r="E10" s="337"/>
      <c r="F10" s="335">
        <v>4483.05</v>
      </c>
      <c r="G10" s="336">
        <v>5917</v>
      </c>
      <c r="H10" s="338">
        <f t="shared" si="1"/>
        <v>0.31986036292256381</v>
      </c>
      <c r="I10" s="310">
        <f t="shared" si="2"/>
        <v>4.3683606980455827E-2</v>
      </c>
    </row>
    <row r="11" spans="1:9" x14ac:dyDescent="0.25">
      <c r="A11" s="340" t="s">
        <v>411</v>
      </c>
      <c r="B11" s="341">
        <f>SUM(B12:B12)</f>
        <v>8054.4810000000007</v>
      </c>
      <c r="C11" s="342">
        <f>SUM(C12:C12)</f>
        <v>8104</v>
      </c>
      <c r="D11" s="331">
        <f>(C11-B11)/B11</f>
        <v>6.1480063085379826E-3</v>
      </c>
      <c r="E11" s="295"/>
      <c r="F11" s="341">
        <f>SUM(F12:F12)</f>
        <v>87653.483999999997</v>
      </c>
      <c r="G11" s="342">
        <f>SUM(G12:G12)</f>
        <v>95838.532000000007</v>
      </c>
      <c r="H11" s="343">
        <f>(G11-F11)/F11</f>
        <v>9.3379608276608947E-2</v>
      </c>
      <c r="I11" s="294">
        <f>SUM(I12:I12)</f>
        <v>1</v>
      </c>
    </row>
    <row r="12" spans="1:9" x14ac:dyDescent="0.25">
      <c r="A12" s="334" t="s">
        <v>419</v>
      </c>
      <c r="B12" s="344">
        <v>8054.4810000000007</v>
      </c>
      <c r="C12" s="345">
        <v>8104</v>
      </c>
      <c r="D12" s="346">
        <f t="shared" si="0"/>
        <v>6.1480063085379826E-3</v>
      </c>
      <c r="E12" s="313"/>
      <c r="F12" s="344">
        <v>87653.483999999997</v>
      </c>
      <c r="G12" s="345">
        <v>95838.532000000007</v>
      </c>
      <c r="H12" s="347">
        <f t="shared" si="1"/>
        <v>9.3379608276608947E-2</v>
      </c>
      <c r="I12" s="348">
        <f>G12/$G$11</f>
        <v>1</v>
      </c>
    </row>
    <row r="13" spans="1:9" s="349" customFormat="1" ht="33" customHeight="1" x14ac:dyDescent="0.25">
      <c r="A13" s="936" t="s">
        <v>862</v>
      </c>
      <c r="B13" s="936"/>
      <c r="C13" s="936"/>
      <c r="D13" s="936"/>
      <c r="E13" s="936"/>
      <c r="F13" s="936"/>
      <c r="G13" s="936"/>
      <c r="H13" s="936"/>
      <c r="I13" s="936"/>
    </row>
    <row r="14" spans="1:9" x14ac:dyDescent="0.25">
      <c r="A14" s="350" t="s">
        <v>474</v>
      </c>
      <c r="B14" s="350"/>
      <c r="C14" s="350"/>
      <c r="D14" s="350"/>
      <c r="E14" s="350"/>
      <c r="F14" s="351"/>
      <c r="G14" s="352"/>
      <c r="H14" s="352"/>
      <c r="I14" s="352"/>
    </row>
  </sheetData>
  <mergeCells count="3">
    <mergeCell ref="B4:D4"/>
    <mergeCell ref="F4:I4"/>
    <mergeCell ref="A13:I13"/>
  </mergeCells>
  <pageMargins left="0.7" right="0.7" top="0.75" bottom="0.75" header="0.3" footer="0.3"/>
  <pageSetup paperSize="9"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74EF-344C-4C06-BCF0-DA2D6A4B39F0}">
  <sheetPr>
    <tabColor rgb="FF92D050"/>
  </sheetPr>
  <dimension ref="A1:K60"/>
  <sheetViews>
    <sheetView showGridLines="0" view="pageBreakPreview" zoomScaleNormal="130" zoomScaleSheetLayoutView="100" workbookViewId="0"/>
  </sheetViews>
  <sheetFormatPr baseColWidth="10" defaultColWidth="11.5703125" defaultRowHeight="12.75" x14ac:dyDescent="0.2"/>
  <cols>
    <col min="1" max="1" width="13" style="7" customWidth="1"/>
    <col min="2" max="2" width="16" style="7" customWidth="1"/>
    <col min="3" max="7" width="16" style="8" customWidth="1"/>
    <col min="8" max="8" width="17" style="8" customWidth="1"/>
    <col min="9" max="9" width="19.5703125" style="8" customWidth="1"/>
    <col min="10" max="10" width="19.5703125" style="6" customWidth="1"/>
    <col min="11" max="16384" width="11.5703125" style="6"/>
  </cols>
  <sheetData>
    <row r="1" spans="1:10" x14ac:dyDescent="0.2">
      <c r="A1" s="195" t="s">
        <v>353</v>
      </c>
    </row>
    <row r="2" spans="1:10" ht="15.75" x14ac:dyDescent="0.25">
      <c r="A2" s="196" t="s">
        <v>354</v>
      </c>
      <c r="G2" s="197"/>
    </row>
    <row r="3" spans="1:10" x14ac:dyDescent="0.2">
      <c r="A3" s="198"/>
      <c r="B3" s="8"/>
    </row>
    <row r="4" spans="1:10" x14ac:dyDescent="0.2">
      <c r="A4" s="199" t="s">
        <v>297</v>
      </c>
      <c r="B4" s="200" t="s">
        <v>355</v>
      </c>
      <c r="C4" s="200" t="s">
        <v>356</v>
      </c>
      <c r="D4" s="200" t="s">
        <v>357</v>
      </c>
      <c r="E4" s="200" t="s">
        <v>358</v>
      </c>
      <c r="F4" s="200" t="s">
        <v>359</v>
      </c>
      <c r="G4" s="200" t="s">
        <v>360</v>
      </c>
      <c r="H4" s="200" t="s">
        <v>361</v>
      </c>
      <c r="I4" s="200" t="s">
        <v>362</v>
      </c>
    </row>
    <row r="5" spans="1:10" ht="13.5" thickBot="1" x14ac:dyDescent="0.25">
      <c r="A5" s="201"/>
      <c r="B5" s="202" t="s">
        <v>363</v>
      </c>
      <c r="C5" s="202" t="s">
        <v>363</v>
      </c>
      <c r="D5" s="202" t="s">
        <v>363</v>
      </c>
      <c r="E5" s="202" t="s">
        <v>364</v>
      </c>
      <c r="F5" s="202" t="s">
        <v>365</v>
      </c>
      <c r="G5" s="202" t="s">
        <v>365</v>
      </c>
      <c r="H5" s="202" t="s">
        <v>365</v>
      </c>
      <c r="I5" s="202" t="s">
        <v>365</v>
      </c>
    </row>
    <row r="6" spans="1:10" x14ac:dyDescent="0.2">
      <c r="A6" s="7">
        <v>2013</v>
      </c>
      <c r="B6" s="203">
        <v>5.8517395628961105E-2</v>
      </c>
      <c r="C6" s="203">
        <v>4.2595905527766299E-2</v>
      </c>
      <c r="D6" s="203">
        <v>2.8058274546629298E-2</v>
      </c>
      <c r="E6" s="204">
        <v>2.7023295295055827</v>
      </c>
      <c r="F6" s="205">
        <v>42860.6365941494</v>
      </c>
      <c r="G6" s="205">
        <v>24511.389231569599</v>
      </c>
      <c r="H6" s="205">
        <v>42351.823528793117</v>
      </c>
      <c r="I6" s="205">
        <v>508.81306535624026</v>
      </c>
    </row>
    <row r="7" spans="1:10" x14ac:dyDescent="0.2">
      <c r="A7" s="7">
        <v>2014</v>
      </c>
      <c r="B7" s="203">
        <v>2.3836924555224803E-2</v>
      </c>
      <c r="C7" s="203">
        <v>-2.2293416159332499E-2</v>
      </c>
      <c r="D7" s="203">
        <v>3.2459610352057106E-2</v>
      </c>
      <c r="E7" s="204">
        <v>2.8387441197691206</v>
      </c>
      <c r="F7" s="205">
        <v>39532.682886367103</v>
      </c>
      <c r="G7" s="205">
        <v>21209.019616138499</v>
      </c>
      <c r="H7" s="205">
        <v>41037.789363793112</v>
      </c>
      <c r="I7" s="205">
        <v>-1505.1064774259576</v>
      </c>
    </row>
    <row r="8" spans="1:10" x14ac:dyDescent="0.2">
      <c r="A8" s="7">
        <v>2015</v>
      </c>
      <c r="B8" s="203">
        <v>3.2517927538148E-2</v>
      </c>
      <c r="C8" s="203">
        <v>0.15711909315762498</v>
      </c>
      <c r="D8" s="203">
        <v>3.5478487642526903E-2</v>
      </c>
      <c r="E8" s="204">
        <v>3.1853143181818182</v>
      </c>
      <c r="F8" s="205">
        <v>34414.354525306197</v>
      </c>
      <c r="G8" s="205">
        <v>19648.602311644299</v>
      </c>
      <c r="H8" s="205">
        <v>37326.428940793114</v>
      </c>
      <c r="I8" s="205">
        <v>-2912.0744154869462</v>
      </c>
    </row>
    <row r="9" spans="1:10" x14ac:dyDescent="0.2">
      <c r="A9" s="7">
        <v>2016</v>
      </c>
      <c r="B9" s="203">
        <v>3.9538947656638998E-2</v>
      </c>
      <c r="C9" s="203">
        <v>0.21185682121264002</v>
      </c>
      <c r="D9" s="203">
        <v>3.5930838949936296E-2</v>
      </c>
      <c r="E9" s="204">
        <v>3.3754258259284575</v>
      </c>
      <c r="F9" s="205">
        <v>37081.738042331803</v>
      </c>
      <c r="G9" s="205">
        <v>22461.1666898287</v>
      </c>
      <c r="H9" s="205">
        <v>35124.038088793117</v>
      </c>
      <c r="I9" s="205">
        <v>1957.6999535387222</v>
      </c>
    </row>
    <row r="10" spans="1:10" x14ac:dyDescent="0.2">
      <c r="A10" s="7">
        <v>2017</v>
      </c>
      <c r="B10" s="203">
        <v>2.52240708513514E-2</v>
      </c>
      <c r="C10" s="203">
        <v>4.4758098036394196E-2</v>
      </c>
      <c r="D10" s="203">
        <v>2.8038318234279099E-2</v>
      </c>
      <c r="E10" s="204">
        <v>3.2607222536055787</v>
      </c>
      <c r="F10" s="205">
        <v>45421.593444473598</v>
      </c>
      <c r="G10" s="205">
        <v>28169.351245410398</v>
      </c>
      <c r="H10" s="205">
        <v>38717.715184793102</v>
      </c>
      <c r="I10" s="205">
        <v>6703.8782596805104</v>
      </c>
      <c r="J10" s="206"/>
    </row>
    <row r="11" spans="1:10" x14ac:dyDescent="0.2">
      <c r="A11" s="7">
        <v>2018</v>
      </c>
      <c r="B11" s="203">
        <v>3.9693513413649996E-2</v>
      </c>
      <c r="C11" s="203">
        <v>-1.7379804396201001E-2</v>
      </c>
      <c r="D11" s="203">
        <v>1.3167105478321199E-2</v>
      </c>
      <c r="E11" s="204">
        <v>3.2870557386838311</v>
      </c>
      <c r="F11" s="205">
        <v>49066.4758077562</v>
      </c>
      <c r="G11" s="205">
        <v>29527.8718662379</v>
      </c>
      <c r="H11" s="205">
        <v>41865.579926424849</v>
      </c>
      <c r="I11" s="205">
        <v>7200.8958813313366</v>
      </c>
    </row>
    <row r="12" spans="1:10" x14ac:dyDescent="0.2">
      <c r="A12" s="7">
        <v>2019</v>
      </c>
      <c r="B12" s="203">
        <v>2.2406317687504899E-2</v>
      </c>
      <c r="C12" s="203">
        <v>-8.4058223146084299E-3</v>
      </c>
      <c r="D12" s="203">
        <v>2.1358458196351501E-2</v>
      </c>
      <c r="E12" s="204">
        <v>3.3371626461038972</v>
      </c>
      <c r="F12" s="205">
        <v>47980.454822131273</v>
      </c>
      <c r="G12" s="205">
        <v>28943.4942510078</v>
      </c>
      <c r="H12" s="205">
        <v>41101.171581793111</v>
      </c>
      <c r="I12" s="205">
        <v>6879.2832403381617</v>
      </c>
      <c r="J12" s="206"/>
    </row>
    <row r="13" spans="1:10" x14ac:dyDescent="0.2">
      <c r="A13" s="7">
        <v>2020</v>
      </c>
      <c r="B13" s="203">
        <v>-0.10869442209582701</v>
      </c>
      <c r="C13" s="203">
        <v>-0.138408994233199</v>
      </c>
      <c r="D13" s="203">
        <v>1.8273026524989598E-2</v>
      </c>
      <c r="E13" s="204">
        <v>3.4957341089466101</v>
      </c>
      <c r="F13" s="205">
        <v>42825.601105662805</v>
      </c>
      <c r="G13" s="205">
        <v>26574.053251754802</v>
      </c>
      <c r="H13" s="205">
        <v>34723.999963999995</v>
      </c>
      <c r="I13" s="205">
        <v>8101.6011416628098</v>
      </c>
      <c r="J13" s="206"/>
    </row>
    <row r="14" spans="1:10" x14ac:dyDescent="0.2">
      <c r="A14" s="7">
        <v>2021</v>
      </c>
      <c r="B14" s="203">
        <v>0.134173054915219</v>
      </c>
      <c r="C14" s="203">
        <v>0.104823603063184</v>
      </c>
      <c r="D14" s="203">
        <v>3.9790147813012704E-2</v>
      </c>
      <c r="E14" s="204">
        <v>3.881209209329318</v>
      </c>
      <c r="F14" s="205">
        <v>62966.848102833734</v>
      </c>
      <c r="G14" s="205">
        <v>40431.191617099401</v>
      </c>
      <c r="H14" s="205">
        <v>47990.302615000001</v>
      </c>
      <c r="I14" s="205">
        <v>14976.545487833733</v>
      </c>
      <c r="J14" s="206"/>
    </row>
    <row r="15" spans="1:10" x14ac:dyDescent="0.2">
      <c r="A15" s="7">
        <v>2022</v>
      </c>
      <c r="B15" s="203">
        <v>2.6838685358436299E-2</v>
      </c>
      <c r="C15" s="203">
        <v>-4.26029215503831E-4</v>
      </c>
      <c r="D15" s="203">
        <v>7.8772358191569691E-2</v>
      </c>
      <c r="E15" s="204">
        <v>3.8354570050703161</v>
      </c>
      <c r="F15" s="205">
        <v>66235.360320869193</v>
      </c>
      <c r="G15" s="205">
        <v>39212.152510812404</v>
      </c>
      <c r="H15" s="205">
        <v>55902.101244999998</v>
      </c>
      <c r="I15" s="205">
        <v>10333.2590758692</v>
      </c>
      <c r="J15" s="206"/>
    </row>
    <row r="16" spans="1:10" x14ac:dyDescent="0.2">
      <c r="A16" s="207">
        <v>2023</v>
      </c>
      <c r="B16" s="208"/>
      <c r="C16" s="208"/>
      <c r="D16" s="208"/>
      <c r="E16" s="208"/>
      <c r="F16" s="208"/>
      <c r="G16" s="208"/>
      <c r="H16" s="208"/>
      <c r="I16" s="208"/>
    </row>
    <row r="17" spans="1:11" x14ac:dyDescent="0.2">
      <c r="A17" s="209" t="s">
        <v>298</v>
      </c>
      <c r="B17" s="203">
        <v>-8.6837332496872491E-3</v>
      </c>
      <c r="C17" s="203">
        <v>-2.7597836381678597E-3</v>
      </c>
      <c r="D17" s="203">
        <v>8.6642670009740796E-2</v>
      </c>
      <c r="E17" s="204">
        <v>3.8338047619047599</v>
      </c>
      <c r="F17" s="205">
        <v>4919.2601258888199</v>
      </c>
      <c r="G17" s="205">
        <v>2818.0716386543099</v>
      </c>
      <c r="H17" s="205">
        <v>3680.2572209999998</v>
      </c>
      <c r="I17" s="205">
        <v>1239.00290488882</v>
      </c>
      <c r="J17" s="210"/>
    </row>
    <row r="18" spans="1:11" x14ac:dyDescent="0.2">
      <c r="A18" s="209" t="s">
        <v>299</v>
      </c>
      <c r="B18" s="203">
        <v>-5.8119067559975097E-3</v>
      </c>
      <c r="C18" s="203">
        <v>2.7069151442538998E-2</v>
      </c>
      <c r="D18" s="203">
        <v>8.6459235602524206E-2</v>
      </c>
      <c r="E18" s="204">
        <v>3.8414600000000001</v>
      </c>
      <c r="F18" s="205">
        <v>5175.9349786215798</v>
      </c>
      <c r="G18" s="205">
        <v>3048.4258153555697</v>
      </c>
      <c r="H18" s="205">
        <v>3854.715299</v>
      </c>
      <c r="I18" s="205">
        <v>1321.2196796215801</v>
      </c>
      <c r="J18" s="210"/>
    </row>
    <row r="19" spans="1:11" x14ac:dyDescent="0.2">
      <c r="A19" s="209" t="s">
        <v>300</v>
      </c>
      <c r="B19" s="203">
        <v>3.13508083058099E-3</v>
      </c>
      <c r="C19" s="203">
        <v>8.7054694300596799E-2</v>
      </c>
      <c r="D19" s="203">
        <v>8.4005740093313394E-2</v>
      </c>
      <c r="E19" s="204">
        <v>3.7791608695652199</v>
      </c>
      <c r="F19" s="205">
        <v>6285.3100407556303</v>
      </c>
      <c r="G19" s="205">
        <v>4134.5875640430904</v>
      </c>
      <c r="H19" s="205">
        <v>4344.673957</v>
      </c>
      <c r="I19" s="205">
        <v>1940.6360837556299</v>
      </c>
      <c r="J19" s="210"/>
    </row>
    <row r="20" spans="1:11" x14ac:dyDescent="0.2">
      <c r="A20" s="209" t="s">
        <v>306</v>
      </c>
      <c r="B20" s="203">
        <v>3.7222996411310698E-3</v>
      </c>
      <c r="C20" s="203">
        <v>0.20859632886503601</v>
      </c>
      <c r="D20" s="203">
        <v>7.9650458305066008E-2</v>
      </c>
      <c r="E20" s="204">
        <v>3.76545</v>
      </c>
      <c r="F20" s="205">
        <v>5648.0194477828099</v>
      </c>
      <c r="G20" s="205">
        <v>3870.0191749497599</v>
      </c>
      <c r="H20" s="205">
        <v>3862.859003</v>
      </c>
      <c r="I20" s="205">
        <v>1785.1604447828099</v>
      </c>
      <c r="J20" s="210"/>
    </row>
    <row r="21" spans="1:11" x14ac:dyDescent="0.2">
      <c r="A21" s="209" t="s">
        <v>308</v>
      </c>
      <c r="B21" s="203">
        <v>-1.30342093295249E-2</v>
      </c>
      <c r="C21" s="203">
        <v>0.21033400738448801</v>
      </c>
      <c r="D21" s="203">
        <v>7.8938856482374295E-2</v>
      </c>
      <c r="E21" s="204">
        <v>3.6886681818181799</v>
      </c>
      <c r="F21" s="205">
        <v>5088.2026164860899</v>
      </c>
      <c r="G21" s="205">
        <v>3490.3377453405797</v>
      </c>
      <c r="H21" s="205">
        <v>4179.370132</v>
      </c>
      <c r="I21" s="205">
        <v>908.83248448608799</v>
      </c>
      <c r="J21" s="210"/>
    </row>
    <row r="22" spans="1:11" x14ac:dyDescent="0.2">
      <c r="A22" s="209" t="s">
        <v>309</v>
      </c>
      <c r="B22" s="203">
        <v>-5.3698722008949998E-3</v>
      </c>
      <c r="C22" s="203">
        <v>0.19078006856568</v>
      </c>
      <c r="D22" s="203">
        <v>6.46149699198863E-2</v>
      </c>
      <c r="E22" s="204">
        <v>3.6504190476190499</v>
      </c>
      <c r="F22" s="205">
        <v>5627.7063059340999</v>
      </c>
      <c r="G22" s="205">
        <v>4075.65420917455</v>
      </c>
      <c r="H22" s="205">
        <v>4090.6297180000001</v>
      </c>
      <c r="I22" s="205">
        <v>1537.0765879341</v>
      </c>
      <c r="J22" s="210"/>
    </row>
    <row r="23" spans="1:11" x14ac:dyDescent="0.2">
      <c r="A23" s="209" t="s">
        <v>321</v>
      </c>
      <c r="B23" s="203">
        <v>-1.19745463511822E-2</v>
      </c>
      <c r="C23" s="203">
        <v>0.13402045045105099</v>
      </c>
      <c r="D23" s="203">
        <v>5.8816014559003899E-2</v>
      </c>
      <c r="E23" s="204">
        <v>3.6012550000000001</v>
      </c>
      <c r="F23" s="205">
        <v>5188.2235998451597</v>
      </c>
      <c r="G23" s="205">
        <v>3583.8722681558902</v>
      </c>
      <c r="H23" s="205">
        <v>4028.2891690000001</v>
      </c>
      <c r="I23" s="205">
        <v>1159.93443084516</v>
      </c>
      <c r="J23" s="210"/>
    </row>
    <row r="24" spans="1:11" x14ac:dyDescent="0.2">
      <c r="A24" s="209" t="s">
        <v>329</v>
      </c>
      <c r="B24" s="203">
        <v>-5.2089880034547299E-3</v>
      </c>
      <c r="C24" s="203">
        <v>6.2037322719292201E-2</v>
      </c>
      <c r="D24" s="203">
        <v>5.5761472033012204E-2</v>
      </c>
      <c r="E24" s="204">
        <v>3.69776818181818</v>
      </c>
      <c r="F24" s="205">
        <v>5448.9658900304903</v>
      </c>
      <c r="G24" s="205">
        <v>3659.6189834184897</v>
      </c>
      <c r="H24" s="205">
        <v>4445.7300249999998</v>
      </c>
      <c r="I24" s="205">
        <v>1003.23586503049</v>
      </c>
      <c r="J24" s="210"/>
    </row>
    <row r="25" spans="1:11" x14ac:dyDescent="0.2">
      <c r="A25" s="209" t="s">
        <v>339</v>
      </c>
      <c r="B25" s="203">
        <v>-1.29424349489705E-2</v>
      </c>
      <c r="C25" s="203">
        <v>7.3024992184897192E-2</v>
      </c>
      <c r="D25" s="203">
        <v>5.0445459479418607E-2</v>
      </c>
      <c r="E25" s="204">
        <v>3.73099523809524</v>
      </c>
      <c r="F25" s="205">
        <v>5620.2762268822398</v>
      </c>
      <c r="G25" s="205">
        <v>3687.6019145508799</v>
      </c>
      <c r="H25" s="205">
        <v>4420.1824779999997</v>
      </c>
      <c r="I25" s="205">
        <v>1200.0937488822401</v>
      </c>
      <c r="J25" s="210"/>
    </row>
    <row r="26" spans="1:11" x14ac:dyDescent="0.2">
      <c r="A26" s="209" t="s">
        <v>705</v>
      </c>
      <c r="B26" s="203">
        <v>-8.2400185997343906E-3</v>
      </c>
      <c r="C26" s="203">
        <v>3.14027426504013E-2</v>
      </c>
      <c r="D26" s="203">
        <v>4.34308132283159E-2</v>
      </c>
      <c r="E26" s="204">
        <v>3.8457590909090902</v>
      </c>
      <c r="F26" s="205">
        <v>5948.4940270282596</v>
      </c>
      <c r="G26" s="205">
        <v>3775.6770326358101</v>
      </c>
      <c r="H26" s="205">
        <v>4716.21353</v>
      </c>
      <c r="I26" s="205">
        <v>1232.28049702826</v>
      </c>
      <c r="J26" s="210"/>
    </row>
    <row r="27" spans="1:11" x14ac:dyDescent="0.2">
      <c r="A27" s="209" t="s">
        <v>773</v>
      </c>
      <c r="B27" s="203">
        <v>2.8999999999925301E-3</v>
      </c>
      <c r="C27" s="203">
        <v>0.106043964317628</v>
      </c>
      <c r="D27" s="203">
        <v>3.6364751216954899E-2</v>
      </c>
      <c r="E27" s="204">
        <v>3.7607952380952399</v>
      </c>
      <c r="F27" s="205">
        <v>5885.6487592897802</v>
      </c>
      <c r="G27" s="205">
        <v>3628.73940477206</v>
      </c>
      <c r="H27" s="205">
        <v>3953.6556430000001</v>
      </c>
      <c r="I27" s="205">
        <v>1931.9931162897799</v>
      </c>
      <c r="J27" s="210"/>
    </row>
    <row r="28" spans="1:11" x14ac:dyDescent="0.2">
      <c r="A28" s="209" t="s">
        <v>816</v>
      </c>
      <c r="B28" s="203" t="s">
        <v>366</v>
      </c>
      <c r="C28" s="203" t="s">
        <v>366</v>
      </c>
      <c r="D28" s="203">
        <v>3.2373825643240602E-2</v>
      </c>
      <c r="E28" s="203" t="s">
        <v>366</v>
      </c>
      <c r="F28" s="203" t="s">
        <v>366</v>
      </c>
      <c r="G28" s="203" t="s">
        <v>366</v>
      </c>
      <c r="H28" s="203" t="s">
        <v>366</v>
      </c>
      <c r="I28" s="203" t="s">
        <v>366</v>
      </c>
      <c r="J28" s="210"/>
    </row>
    <row r="29" spans="1:11" x14ac:dyDescent="0.2">
      <c r="A29" s="209"/>
      <c r="B29" s="211"/>
      <c r="C29" s="211"/>
      <c r="D29" s="212"/>
      <c r="E29" s="213"/>
      <c r="F29" s="213"/>
      <c r="G29" s="213"/>
      <c r="H29" s="213"/>
      <c r="I29" s="213"/>
      <c r="K29" s="213"/>
    </row>
    <row r="30" spans="1:11" ht="65.25" customHeight="1" x14ac:dyDescent="0.2">
      <c r="A30" s="937" t="s">
        <v>367</v>
      </c>
      <c r="B30" s="937"/>
      <c r="C30" s="937"/>
      <c r="D30" s="937"/>
      <c r="E30" s="937"/>
      <c r="F30" s="937"/>
      <c r="G30" s="937"/>
      <c r="H30" s="937"/>
      <c r="I30" s="937"/>
      <c r="J30" s="467"/>
    </row>
    <row r="32" spans="1:11" ht="15.75" x14ac:dyDescent="0.25">
      <c r="A32" s="196" t="s">
        <v>533</v>
      </c>
      <c r="B32" s="8"/>
      <c r="H32" s="469"/>
      <c r="I32" s="469"/>
    </row>
    <row r="33" spans="1:10" x14ac:dyDescent="0.2">
      <c r="B33" s="8"/>
    </row>
    <row r="34" spans="1:10" x14ac:dyDescent="0.2">
      <c r="A34" s="199" t="s">
        <v>297</v>
      </c>
      <c r="B34" s="200" t="s">
        <v>534</v>
      </c>
      <c r="C34" s="200" t="s">
        <v>535</v>
      </c>
      <c r="D34" s="200" t="s">
        <v>536</v>
      </c>
      <c r="E34" s="200" t="s">
        <v>537</v>
      </c>
      <c r="F34" s="200" t="s">
        <v>538</v>
      </c>
      <c r="G34" s="200" t="s">
        <v>539</v>
      </c>
      <c r="H34" s="200" t="s">
        <v>484</v>
      </c>
      <c r="I34" s="200" t="s">
        <v>540</v>
      </c>
      <c r="J34" s="200" t="s">
        <v>541</v>
      </c>
    </row>
    <row r="35" spans="1:10" x14ac:dyDescent="0.2">
      <c r="A35" s="470"/>
      <c r="B35" s="471" t="s">
        <v>542</v>
      </c>
      <c r="C35" s="472" t="s">
        <v>543</v>
      </c>
      <c r="D35" s="471" t="s">
        <v>542</v>
      </c>
      <c r="E35" s="472" t="s">
        <v>543</v>
      </c>
      <c r="F35" s="471" t="s">
        <v>542</v>
      </c>
      <c r="G35" s="473" t="s">
        <v>542</v>
      </c>
      <c r="H35" s="471" t="s">
        <v>544</v>
      </c>
      <c r="I35" s="473" t="s">
        <v>545</v>
      </c>
      <c r="J35" s="473" t="s">
        <v>544</v>
      </c>
    </row>
    <row r="36" spans="1:10" x14ac:dyDescent="0.2">
      <c r="A36" s="470"/>
      <c r="B36" s="471" t="s">
        <v>546</v>
      </c>
      <c r="C36" s="472" t="s">
        <v>547</v>
      </c>
      <c r="D36" s="471" t="s">
        <v>546</v>
      </c>
      <c r="E36" s="473" t="s">
        <v>548</v>
      </c>
      <c r="F36" s="471" t="s">
        <v>546</v>
      </c>
      <c r="G36" s="473" t="s">
        <v>546</v>
      </c>
      <c r="H36" s="473" t="s">
        <v>549</v>
      </c>
      <c r="I36" s="473" t="s">
        <v>546</v>
      </c>
      <c r="J36" s="473" t="s">
        <v>549</v>
      </c>
    </row>
    <row r="37" spans="1:10" x14ac:dyDescent="0.2">
      <c r="A37" s="7">
        <v>2013</v>
      </c>
      <c r="B37" s="380">
        <v>332.12086956521739</v>
      </c>
      <c r="C37" s="380">
        <v>1409.505928853755</v>
      </c>
      <c r="D37" s="380">
        <v>86.594387351778664</v>
      </c>
      <c r="E37" s="380">
        <v>23.79288537549407</v>
      </c>
      <c r="F37" s="380">
        <v>97.121185770750984</v>
      </c>
      <c r="G37" s="380">
        <v>1011.7013043478254</v>
      </c>
      <c r="H37" s="380">
        <v>135.18007968127492</v>
      </c>
      <c r="I37" s="380">
        <v>10.318</v>
      </c>
      <c r="J37" s="380">
        <v>6.3038089197091578</v>
      </c>
    </row>
    <row r="38" spans="1:10" x14ac:dyDescent="0.2">
      <c r="A38" s="7">
        <v>2014</v>
      </c>
      <c r="B38" s="380">
        <v>311.25509881422914</v>
      </c>
      <c r="C38" s="380">
        <v>1266.0626482213438</v>
      </c>
      <c r="D38" s="380">
        <v>98.178577075098843</v>
      </c>
      <c r="E38" s="380">
        <v>19.077905138339929</v>
      </c>
      <c r="F38" s="380">
        <v>95.072213438735091</v>
      </c>
      <c r="G38" s="380">
        <v>993.03415019762849</v>
      </c>
      <c r="H38" s="380">
        <v>96.665476190476198</v>
      </c>
      <c r="I38" s="380">
        <v>11.393000000000001</v>
      </c>
      <c r="J38" s="380">
        <v>5.5420167036067589</v>
      </c>
    </row>
    <row r="39" spans="1:10" x14ac:dyDescent="0.2">
      <c r="A39" s="7">
        <v>2015</v>
      </c>
      <c r="B39" s="380">
        <v>249.22632411067195</v>
      </c>
      <c r="C39" s="380">
        <v>1159.8211462450593</v>
      </c>
      <c r="D39" s="380">
        <v>87.466600790513851</v>
      </c>
      <c r="E39" s="380">
        <v>15.68</v>
      </c>
      <c r="F39" s="380">
        <v>80.899604743082961</v>
      </c>
      <c r="G39" s="380">
        <v>728.93063241106768</v>
      </c>
      <c r="H39" s="380">
        <v>55.045161290322568</v>
      </c>
      <c r="I39" s="380">
        <v>6.6520000000000001</v>
      </c>
      <c r="J39" s="380">
        <v>3.969875319627457</v>
      </c>
    </row>
    <row r="40" spans="1:10" x14ac:dyDescent="0.2">
      <c r="A40" s="7">
        <v>2016</v>
      </c>
      <c r="B40" s="380">
        <v>220.56320158102767</v>
      </c>
      <c r="C40" s="380">
        <v>1249.8440711462458</v>
      </c>
      <c r="D40" s="380">
        <v>95.01616600790517</v>
      </c>
      <c r="E40" s="380">
        <v>17.137747035573124</v>
      </c>
      <c r="F40" s="380">
        <v>84.893873517786545</v>
      </c>
      <c r="G40" s="380">
        <v>816.73525691699717</v>
      </c>
      <c r="H40" s="380">
        <v>57.872619047619075</v>
      </c>
      <c r="I40" s="380">
        <v>6.484</v>
      </c>
      <c r="J40" s="380">
        <v>5.0916096521030374</v>
      </c>
    </row>
    <row r="41" spans="1:10" x14ac:dyDescent="0.2">
      <c r="A41" s="7">
        <v>2017</v>
      </c>
      <c r="B41" s="380">
        <v>279.68408730158734</v>
      </c>
      <c r="C41" s="380">
        <v>1257.8597222222209</v>
      </c>
      <c r="D41" s="380">
        <v>131.35749999999996</v>
      </c>
      <c r="E41" s="380">
        <v>17.048769841269841</v>
      </c>
      <c r="F41" s="380">
        <v>105.11793650793639</v>
      </c>
      <c r="G41" s="380">
        <v>911.93436507936531</v>
      </c>
      <c r="H41" s="380">
        <v>70.687199999999976</v>
      </c>
      <c r="I41" s="380">
        <v>8.2059999999999995</v>
      </c>
      <c r="J41" s="380">
        <v>4.6042453695500516</v>
      </c>
    </row>
    <row r="42" spans="1:10" x14ac:dyDescent="0.2">
      <c r="A42" s="7">
        <v>2018</v>
      </c>
      <c r="B42" s="380">
        <v>295.88023715415011</v>
      </c>
      <c r="C42" s="380">
        <v>1268.9288537549407</v>
      </c>
      <c r="D42" s="380">
        <v>132.53778656126482</v>
      </c>
      <c r="E42" s="380">
        <v>15.707826086956533</v>
      </c>
      <c r="F42" s="380">
        <v>101.71517786561255</v>
      </c>
      <c r="G42" s="380">
        <v>914.13509881422931</v>
      </c>
      <c r="H42" s="380">
        <v>69.470967741935496</v>
      </c>
      <c r="I42" s="380">
        <v>11.938000000000001</v>
      </c>
      <c r="J42" s="380">
        <v>6.1060693418077339</v>
      </c>
    </row>
    <row r="43" spans="1:10" x14ac:dyDescent="0.2">
      <c r="A43" s="7">
        <v>2019</v>
      </c>
      <c r="B43" s="380">
        <v>272.14359683794487</v>
      </c>
      <c r="C43" s="380">
        <v>1393.7138339920948</v>
      </c>
      <c r="D43" s="380">
        <v>115.50000000000003</v>
      </c>
      <c r="E43" s="380">
        <v>16.21102766798419</v>
      </c>
      <c r="F43" s="380">
        <v>90.703754940711477</v>
      </c>
      <c r="G43" s="380">
        <v>845.62762845849795</v>
      </c>
      <c r="H43" s="380">
        <v>93.390853658536557</v>
      </c>
      <c r="I43" s="380">
        <v>11.303804878048789</v>
      </c>
      <c r="J43" s="380">
        <v>5.3541415399134964</v>
      </c>
    </row>
    <row r="44" spans="1:10" x14ac:dyDescent="0.2">
      <c r="A44" s="7">
        <v>2020</v>
      </c>
      <c r="B44" s="380">
        <v>280.34866141732306</v>
      </c>
      <c r="C44" s="380">
        <v>1771.0421259842515</v>
      </c>
      <c r="D44" s="380">
        <v>102.82901574803152</v>
      </c>
      <c r="E44" s="380">
        <v>20.547519685039394</v>
      </c>
      <c r="F44" s="380">
        <v>82.807204724409431</v>
      </c>
      <c r="G44" s="380">
        <v>778.30578740157455</v>
      </c>
      <c r="H44" s="380">
        <v>108.8836032388664</v>
      </c>
      <c r="I44" s="380">
        <v>8.67551181102362</v>
      </c>
      <c r="J44" s="380">
        <v>4.985396863853385</v>
      </c>
    </row>
    <row r="45" spans="1:10" x14ac:dyDescent="0.2">
      <c r="A45" s="428">
        <v>2021</v>
      </c>
      <c r="B45" s="474">
        <v>422.63430830039556</v>
      </c>
      <c r="C45" s="474">
        <v>1799.1752964426873</v>
      </c>
      <c r="D45" s="474">
        <v>136.41241106719369</v>
      </c>
      <c r="E45" s="380">
        <v>25.138260869565208</v>
      </c>
      <c r="F45" s="474">
        <v>100.07276679841901</v>
      </c>
      <c r="G45" s="474">
        <v>1482.2570750988134</v>
      </c>
      <c r="H45" s="474">
        <v>159.21399999999997</v>
      </c>
      <c r="I45" s="474">
        <v>15.942450592885383</v>
      </c>
      <c r="J45" s="474">
        <v>5.0750707825163168</v>
      </c>
    </row>
    <row r="46" spans="1:10" x14ac:dyDescent="0.2">
      <c r="A46" s="428">
        <v>2022</v>
      </c>
      <c r="B46" s="474">
        <v>399.02569721115549</v>
      </c>
      <c r="C46" s="474">
        <v>1800.7972000000009</v>
      </c>
      <c r="D46" s="474">
        <v>157.77426294820714</v>
      </c>
      <c r="E46" s="380">
        <v>21.732794000000002</v>
      </c>
      <c r="F46" s="474">
        <v>97.530278884462277</v>
      </c>
      <c r="G46" s="474">
        <v>1416.0717529880478</v>
      </c>
      <c r="H46" s="474">
        <v>120.29654471544714</v>
      </c>
      <c r="I46" s="474">
        <v>18.605139442231074</v>
      </c>
      <c r="J46" s="474">
        <v>4.8830104452839418</v>
      </c>
    </row>
    <row r="47" spans="1:10" x14ac:dyDescent="0.2">
      <c r="A47" s="475">
        <v>2023</v>
      </c>
      <c r="B47" s="476"/>
      <c r="C47" s="476"/>
      <c r="D47" s="476"/>
      <c r="E47" s="476"/>
      <c r="F47" s="476"/>
      <c r="G47" s="476"/>
      <c r="H47" s="476"/>
      <c r="I47" s="476"/>
      <c r="J47" s="476"/>
    </row>
    <row r="48" spans="1:10" x14ac:dyDescent="0.2">
      <c r="A48" s="209" t="s">
        <v>298</v>
      </c>
      <c r="B48" s="380">
        <v>408.22285714285709</v>
      </c>
      <c r="C48" s="380">
        <v>1897.7047619047621</v>
      </c>
      <c r="D48" s="380">
        <v>149.20333333333332</v>
      </c>
      <c r="E48" s="380">
        <v>23.750476190476196</v>
      </c>
      <c r="F48" s="380">
        <v>100.16000000000001</v>
      </c>
      <c r="G48" s="380">
        <v>1273.7204761904763</v>
      </c>
      <c r="H48" s="380">
        <v>123.35000000000001</v>
      </c>
      <c r="I48" s="380">
        <v>31.55714285714286</v>
      </c>
      <c r="J48" s="380">
        <v>4.7228036988688133</v>
      </c>
    </row>
    <row r="49" spans="1:10" x14ac:dyDescent="0.2">
      <c r="A49" s="209" t="s">
        <v>299</v>
      </c>
      <c r="B49" s="380">
        <v>406.19999999999993</v>
      </c>
      <c r="C49" s="380">
        <v>1858.1074999999996</v>
      </c>
      <c r="D49" s="380">
        <v>142.59849999999997</v>
      </c>
      <c r="E49" s="380">
        <v>22.011999999999997</v>
      </c>
      <c r="F49" s="380">
        <v>95.20499999999997</v>
      </c>
      <c r="G49" s="380">
        <v>1227.8529999999998</v>
      </c>
      <c r="H49" s="380">
        <v>125.76578947368419</v>
      </c>
      <c r="I49" s="380">
        <v>36.960999999999999</v>
      </c>
      <c r="J49" s="380">
        <v>4.9188422344444227</v>
      </c>
    </row>
    <row r="50" spans="1:10" x14ac:dyDescent="0.2">
      <c r="A50" s="209" t="s">
        <v>300</v>
      </c>
      <c r="B50" s="380">
        <v>400.78043478260867</v>
      </c>
      <c r="C50" s="380">
        <v>1908.5869565217395</v>
      </c>
      <c r="D50" s="380">
        <v>134.09434782608693</v>
      </c>
      <c r="E50" s="380">
        <v>21.919130434782609</v>
      </c>
      <c r="F50" s="380">
        <v>95.925217391304358</v>
      </c>
      <c r="G50" s="380">
        <v>1089.2726086956523</v>
      </c>
      <c r="H50" s="380">
        <v>127.05869565217391</v>
      </c>
      <c r="I50" s="380">
        <v>31.104782608695654</v>
      </c>
      <c r="J50" s="380">
        <v>4.7533996284388653</v>
      </c>
    </row>
    <row r="51" spans="1:10" x14ac:dyDescent="0.2">
      <c r="A51" s="209" t="s">
        <v>306</v>
      </c>
      <c r="B51" s="380">
        <v>399.79555555555561</v>
      </c>
      <c r="C51" s="380">
        <v>1998.8416666666667</v>
      </c>
      <c r="D51" s="380">
        <v>125.77166666666663</v>
      </c>
      <c r="E51" s="380">
        <v>24.998888888888885</v>
      </c>
      <c r="F51" s="380">
        <v>97.483333333333348</v>
      </c>
      <c r="G51" s="380">
        <v>1174.1744444444446</v>
      </c>
      <c r="H51" s="380">
        <v>116.13947368421056</v>
      </c>
      <c r="I51" s="380">
        <v>20.687777777777775</v>
      </c>
      <c r="J51" s="380">
        <v>4.6639917557696915</v>
      </c>
    </row>
    <row r="52" spans="1:10" x14ac:dyDescent="0.2">
      <c r="A52" s="209" t="s">
        <v>308</v>
      </c>
      <c r="B52" s="380">
        <v>373.49999999999994</v>
      </c>
      <c r="C52" s="380">
        <v>1992.7875000000004</v>
      </c>
      <c r="D52" s="380">
        <v>112.38550000000001</v>
      </c>
      <c r="E52" s="380">
        <v>24.149499999999996</v>
      </c>
      <c r="F52" s="380">
        <v>94.687000000000012</v>
      </c>
      <c r="G52" s="380">
        <v>1161.6395</v>
      </c>
      <c r="H52" s="380">
        <v>105.07272727272729</v>
      </c>
      <c r="I52" s="380">
        <v>21.190999999999995</v>
      </c>
      <c r="J52" s="380">
        <v>4.5787203694288197</v>
      </c>
    </row>
    <row r="53" spans="1:10" x14ac:dyDescent="0.2">
      <c r="A53" s="209" t="s">
        <v>309</v>
      </c>
      <c r="B53" s="380">
        <v>380.39272727272726</v>
      </c>
      <c r="C53" s="380">
        <v>1943.6136363636367</v>
      </c>
      <c r="D53" s="380">
        <v>107.4168181818182</v>
      </c>
      <c r="E53" s="380">
        <v>23.410454545454538</v>
      </c>
      <c r="F53" s="380">
        <v>96.087727272727264</v>
      </c>
      <c r="G53" s="380">
        <v>1236.6159090909093</v>
      </c>
      <c r="H53" s="380">
        <v>112.5763157894737</v>
      </c>
      <c r="I53" s="380">
        <v>22.28863636363636</v>
      </c>
      <c r="J53" s="380">
        <v>4.4303417559871354</v>
      </c>
    </row>
    <row r="54" spans="1:10" x14ac:dyDescent="0.2">
      <c r="A54" s="209" t="s">
        <v>321</v>
      </c>
      <c r="B54" s="380">
        <v>383.07047619047614</v>
      </c>
      <c r="C54" s="380">
        <v>1949.5666666666668</v>
      </c>
      <c r="D54" s="380">
        <v>108.70761904761905</v>
      </c>
      <c r="E54" s="380">
        <v>24.043333333333333</v>
      </c>
      <c r="F54" s="380">
        <v>95.565714285714307</v>
      </c>
      <c r="G54" s="380">
        <v>1304.1442857142858</v>
      </c>
      <c r="H54" s="380">
        <v>112.72631578947367</v>
      </c>
      <c r="I54" s="380">
        <v>22.454285714285714</v>
      </c>
      <c r="J54" s="380">
        <v>4.2811513942300268</v>
      </c>
    </row>
    <row r="55" spans="1:10" x14ac:dyDescent="0.2">
      <c r="A55" s="209" t="s">
        <v>329</v>
      </c>
      <c r="B55" s="380">
        <v>378.83045454545459</v>
      </c>
      <c r="C55" s="380">
        <v>1921.2181818181816</v>
      </c>
      <c r="D55" s="380">
        <v>108.90772727272726</v>
      </c>
      <c r="E55" s="380">
        <v>23.440909090909091</v>
      </c>
      <c r="F55" s="380">
        <v>97.600454545454568</v>
      </c>
      <c r="G55" s="380">
        <v>1179.1236363636365</v>
      </c>
      <c r="H55" s="380">
        <v>109.09210526315788</v>
      </c>
      <c r="I55" s="380">
        <v>24.754545454545447</v>
      </c>
      <c r="J55" s="380">
        <v>4.2461403700391029</v>
      </c>
    </row>
    <row r="56" spans="1:10" x14ac:dyDescent="0.2">
      <c r="A56" s="209" t="s">
        <v>339</v>
      </c>
      <c r="B56" s="380">
        <v>375.16047619047623</v>
      </c>
      <c r="C56" s="380">
        <v>1918.4309523809529</v>
      </c>
      <c r="D56" s="380">
        <v>112.85952380952379</v>
      </c>
      <c r="E56" s="380">
        <v>23.240952380952383</v>
      </c>
      <c r="F56" s="380">
        <v>102.18761904761905</v>
      </c>
      <c r="G56" s="380">
        <v>1159.3171428571429</v>
      </c>
      <c r="H56" s="380">
        <v>121.1861111111111</v>
      </c>
      <c r="I56" s="380">
        <v>24.027142857142859</v>
      </c>
      <c r="J56" s="380">
        <v>4.272497032328384</v>
      </c>
    </row>
    <row r="57" spans="1:10" x14ac:dyDescent="0.2">
      <c r="A57" s="209" t="s">
        <v>705</v>
      </c>
      <c r="B57" s="380">
        <v>360.13681818181823</v>
      </c>
      <c r="C57" s="380">
        <v>1912.9227272727278</v>
      </c>
      <c r="D57" s="380">
        <v>111.09454545454545</v>
      </c>
      <c r="E57" s="380">
        <v>22.323636363636361</v>
      </c>
      <c r="F57" s="380">
        <v>96.905454545454546</v>
      </c>
      <c r="G57" s="380">
        <v>1116.6418181818181</v>
      </c>
      <c r="H57" s="380">
        <v>118.91136363636362</v>
      </c>
      <c r="I57" s="380">
        <v>20.517272727272726</v>
      </c>
      <c r="J57" s="380">
        <v>4.2104793653467123</v>
      </c>
    </row>
    <row r="58" spans="1:10" x14ac:dyDescent="0.2">
      <c r="A58" s="209" t="s">
        <v>773</v>
      </c>
      <c r="B58" s="380">
        <v>370.76454545454544</v>
      </c>
      <c r="C58" s="380">
        <v>1983.7454545454545</v>
      </c>
      <c r="D58" s="380">
        <v>115.38499999999999</v>
      </c>
      <c r="E58" s="380">
        <v>23.392272727272726</v>
      </c>
      <c r="F58" s="380">
        <v>99.113181818181815</v>
      </c>
      <c r="G58" s="380">
        <v>1098.6527272727271</v>
      </c>
      <c r="H58" s="380">
        <v>130.45714285714286</v>
      </c>
      <c r="I58" s="380">
        <v>17.377272727272732</v>
      </c>
      <c r="J58" s="380">
        <v>4.1884481999929912</v>
      </c>
    </row>
    <row r="59" spans="1:10" x14ac:dyDescent="0.2">
      <c r="A59" s="209" t="s">
        <v>816</v>
      </c>
      <c r="B59" s="380">
        <v>380.75105263157894</v>
      </c>
      <c r="C59" s="380">
        <v>2033.3105263157895</v>
      </c>
      <c r="D59" s="380">
        <v>113.47473684210526</v>
      </c>
      <c r="E59" s="380">
        <v>23.986315789473689</v>
      </c>
      <c r="F59" s="380">
        <v>92.369473684210519</v>
      </c>
      <c r="G59" s="380">
        <v>1116.1242105263157</v>
      </c>
      <c r="H59" s="380">
        <v>136.37000000000003</v>
      </c>
      <c r="I59" s="380">
        <v>18.296842105263156</v>
      </c>
      <c r="J59" s="380">
        <v>4.0976558287755962</v>
      </c>
    </row>
    <row r="60" spans="1:10" ht="69.75" customHeight="1" x14ac:dyDescent="0.2">
      <c r="A60" s="938" t="s">
        <v>550</v>
      </c>
      <c r="B60" s="938"/>
      <c r="C60" s="938"/>
      <c r="D60" s="938"/>
      <c r="E60" s="938"/>
      <c r="F60" s="938"/>
      <c r="G60" s="938"/>
      <c r="H60" s="938"/>
      <c r="I60" s="938"/>
      <c r="J60" s="938"/>
    </row>
  </sheetData>
  <mergeCells count="2">
    <mergeCell ref="A30:I30"/>
    <mergeCell ref="A60:J60"/>
  </mergeCells>
  <printOptions horizontalCentered="1" verticalCentered="1"/>
  <pageMargins left="0" right="0" top="0" bottom="0" header="0.31496062992125984" footer="0.31496062992125984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01A71-DEDB-4AB6-A84F-7570946755DA}">
  <sheetPr>
    <tabColor rgb="FF92D050"/>
  </sheetPr>
  <dimension ref="A1:Z122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17.7109375" style="26" customWidth="1"/>
    <col min="2" max="11" width="16.85546875" style="25" customWidth="1"/>
    <col min="12" max="12" width="2.5703125" style="1" customWidth="1"/>
    <col min="13" max="256" width="11.42578125" style="1"/>
    <col min="257" max="257" width="17.7109375" style="1" customWidth="1"/>
    <col min="258" max="258" width="18.7109375" style="1" bestFit="1" customWidth="1"/>
    <col min="259" max="259" width="12.7109375" style="1" bestFit="1" customWidth="1"/>
    <col min="260" max="260" width="18.7109375" style="1" bestFit="1" customWidth="1"/>
    <col min="261" max="261" width="16" style="1" bestFit="1" customWidth="1"/>
    <col min="262" max="265" width="18.7109375" style="1" bestFit="1" customWidth="1"/>
    <col min="266" max="267" width="12.7109375" style="1" customWidth="1"/>
    <col min="268" max="268" width="2.5703125" style="1" customWidth="1"/>
    <col min="269" max="512" width="11.42578125" style="1"/>
    <col min="513" max="513" width="17.7109375" style="1" customWidth="1"/>
    <col min="514" max="514" width="18.7109375" style="1" bestFit="1" customWidth="1"/>
    <col min="515" max="515" width="12.7109375" style="1" bestFit="1" customWidth="1"/>
    <col min="516" max="516" width="18.7109375" style="1" bestFit="1" customWidth="1"/>
    <col min="517" max="517" width="16" style="1" bestFit="1" customWidth="1"/>
    <col min="518" max="521" width="18.7109375" style="1" bestFit="1" customWidth="1"/>
    <col min="522" max="523" width="12.7109375" style="1" customWidth="1"/>
    <col min="524" max="524" width="2.5703125" style="1" customWidth="1"/>
    <col min="525" max="768" width="11.42578125" style="1"/>
    <col min="769" max="769" width="17.7109375" style="1" customWidth="1"/>
    <col min="770" max="770" width="18.7109375" style="1" bestFit="1" customWidth="1"/>
    <col min="771" max="771" width="12.7109375" style="1" bestFit="1" customWidth="1"/>
    <col min="772" max="772" width="18.7109375" style="1" bestFit="1" customWidth="1"/>
    <col min="773" max="773" width="16" style="1" bestFit="1" customWidth="1"/>
    <col min="774" max="777" width="18.7109375" style="1" bestFit="1" customWidth="1"/>
    <col min="778" max="779" width="12.7109375" style="1" customWidth="1"/>
    <col min="780" max="780" width="2.5703125" style="1" customWidth="1"/>
    <col min="781" max="1024" width="11.42578125" style="1"/>
    <col min="1025" max="1025" width="17.7109375" style="1" customWidth="1"/>
    <col min="1026" max="1026" width="18.7109375" style="1" bestFit="1" customWidth="1"/>
    <col min="1027" max="1027" width="12.7109375" style="1" bestFit="1" customWidth="1"/>
    <col min="1028" max="1028" width="18.7109375" style="1" bestFit="1" customWidth="1"/>
    <col min="1029" max="1029" width="16" style="1" bestFit="1" customWidth="1"/>
    <col min="1030" max="1033" width="18.7109375" style="1" bestFit="1" customWidth="1"/>
    <col min="1034" max="1035" width="12.7109375" style="1" customWidth="1"/>
    <col min="1036" max="1036" width="2.5703125" style="1" customWidth="1"/>
    <col min="1037" max="1280" width="11.42578125" style="1"/>
    <col min="1281" max="1281" width="17.7109375" style="1" customWidth="1"/>
    <col min="1282" max="1282" width="18.7109375" style="1" bestFit="1" customWidth="1"/>
    <col min="1283" max="1283" width="12.7109375" style="1" bestFit="1" customWidth="1"/>
    <col min="1284" max="1284" width="18.7109375" style="1" bestFit="1" customWidth="1"/>
    <col min="1285" max="1285" width="16" style="1" bestFit="1" customWidth="1"/>
    <col min="1286" max="1289" width="18.7109375" style="1" bestFit="1" customWidth="1"/>
    <col min="1290" max="1291" width="12.7109375" style="1" customWidth="1"/>
    <col min="1292" max="1292" width="2.5703125" style="1" customWidth="1"/>
    <col min="1293" max="1536" width="11.42578125" style="1"/>
    <col min="1537" max="1537" width="17.7109375" style="1" customWidth="1"/>
    <col min="1538" max="1538" width="18.7109375" style="1" bestFit="1" customWidth="1"/>
    <col min="1539" max="1539" width="12.7109375" style="1" bestFit="1" customWidth="1"/>
    <col min="1540" max="1540" width="18.7109375" style="1" bestFit="1" customWidth="1"/>
    <col min="1541" max="1541" width="16" style="1" bestFit="1" customWidth="1"/>
    <col min="1542" max="1545" width="18.7109375" style="1" bestFit="1" customWidth="1"/>
    <col min="1546" max="1547" width="12.7109375" style="1" customWidth="1"/>
    <col min="1548" max="1548" width="2.5703125" style="1" customWidth="1"/>
    <col min="1549" max="1792" width="11.42578125" style="1"/>
    <col min="1793" max="1793" width="17.7109375" style="1" customWidth="1"/>
    <col min="1794" max="1794" width="18.7109375" style="1" bestFit="1" customWidth="1"/>
    <col min="1795" max="1795" width="12.7109375" style="1" bestFit="1" customWidth="1"/>
    <col min="1796" max="1796" width="18.7109375" style="1" bestFit="1" customWidth="1"/>
    <col min="1797" max="1797" width="16" style="1" bestFit="1" customWidth="1"/>
    <col min="1798" max="1801" width="18.7109375" style="1" bestFit="1" customWidth="1"/>
    <col min="1802" max="1803" width="12.7109375" style="1" customWidth="1"/>
    <col min="1804" max="1804" width="2.5703125" style="1" customWidth="1"/>
    <col min="1805" max="2048" width="11.42578125" style="1"/>
    <col min="2049" max="2049" width="17.7109375" style="1" customWidth="1"/>
    <col min="2050" max="2050" width="18.7109375" style="1" bestFit="1" customWidth="1"/>
    <col min="2051" max="2051" width="12.7109375" style="1" bestFit="1" customWidth="1"/>
    <col min="2052" max="2052" width="18.7109375" style="1" bestFit="1" customWidth="1"/>
    <col min="2053" max="2053" width="16" style="1" bestFit="1" customWidth="1"/>
    <col min="2054" max="2057" width="18.7109375" style="1" bestFit="1" customWidth="1"/>
    <col min="2058" max="2059" width="12.7109375" style="1" customWidth="1"/>
    <col min="2060" max="2060" width="2.5703125" style="1" customWidth="1"/>
    <col min="2061" max="2304" width="11.42578125" style="1"/>
    <col min="2305" max="2305" width="17.7109375" style="1" customWidth="1"/>
    <col min="2306" max="2306" width="18.7109375" style="1" bestFit="1" customWidth="1"/>
    <col min="2307" max="2307" width="12.7109375" style="1" bestFit="1" customWidth="1"/>
    <col min="2308" max="2308" width="18.7109375" style="1" bestFit="1" customWidth="1"/>
    <col min="2309" max="2309" width="16" style="1" bestFit="1" customWidth="1"/>
    <col min="2310" max="2313" width="18.7109375" style="1" bestFit="1" customWidth="1"/>
    <col min="2314" max="2315" width="12.7109375" style="1" customWidth="1"/>
    <col min="2316" max="2316" width="2.5703125" style="1" customWidth="1"/>
    <col min="2317" max="2560" width="11.42578125" style="1"/>
    <col min="2561" max="2561" width="17.7109375" style="1" customWidth="1"/>
    <col min="2562" max="2562" width="18.7109375" style="1" bestFit="1" customWidth="1"/>
    <col min="2563" max="2563" width="12.7109375" style="1" bestFit="1" customWidth="1"/>
    <col min="2564" max="2564" width="18.7109375" style="1" bestFit="1" customWidth="1"/>
    <col min="2565" max="2565" width="16" style="1" bestFit="1" customWidth="1"/>
    <col min="2566" max="2569" width="18.7109375" style="1" bestFit="1" customWidth="1"/>
    <col min="2570" max="2571" width="12.7109375" style="1" customWidth="1"/>
    <col min="2572" max="2572" width="2.5703125" style="1" customWidth="1"/>
    <col min="2573" max="2816" width="11.42578125" style="1"/>
    <col min="2817" max="2817" width="17.7109375" style="1" customWidth="1"/>
    <col min="2818" max="2818" width="18.7109375" style="1" bestFit="1" customWidth="1"/>
    <col min="2819" max="2819" width="12.7109375" style="1" bestFit="1" customWidth="1"/>
    <col min="2820" max="2820" width="18.7109375" style="1" bestFit="1" customWidth="1"/>
    <col min="2821" max="2821" width="16" style="1" bestFit="1" customWidth="1"/>
    <col min="2822" max="2825" width="18.7109375" style="1" bestFit="1" customWidth="1"/>
    <col min="2826" max="2827" width="12.7109375" style="1" customWidth="1"/>
    <col min="2828" max="2828" width="2.5703125" style="1" customWidth="1"/>
    <col min="2829" max="3072" width="11.42578125" style="1"/>
    <col min="3073" max="3073" width="17.7109375" style="1" customWidth="1"/>
    <col min="3074" max="3074" width="18.7109375" style="1" bestFit="1" customWidth="1"/>
    <col min="3075" max="3075" width="12.7109375" style="1" bestFit="1" customWidth="1"/>
    <col min="3076" max="3076" width="18.7109375" style="1" bestFit="1" customWidth="1"/>
    <col min="3077" max="3077" width="16" style="1" bestFit="1" customWidth="1"/>
    <col min="3078" max="3081" width="18.7109375" style="1" bestFit="1" customWidth="1"/>
    <col min="3082" max="3083" width="12.7109375" style="1" customWidth="1"/>
    <col min="3084" max="3084" width="2.5703125" style="1" customWidth="1"/>
    <col min="3085" max="3328" width="11.42578125" style="1"/>
    <col min="3329" max="3329" width="17.7109375" style="1" customWidth="1"/>
    <col min="3330" max="3330" width="18.7109375" style="1" bestFit="1" customWidth="1"/>
    <col min="3331" max="3331" width="12.7109375" style="1" bestFit="1" customWidth="1"/>
    <col min="3332" max="3332" width="18.7109375" style="1" bestFit="1" customWidth="1"/>
    <col min="3333" max="3333" width="16" style="1" bestFit="1" customWidth="1"/>
    <col min="3334" max="3337" width="18.7109375" style="1" bestFit="1" customWidth="1"/>
    <col min="3338" max="3339" width="12.7109375" style="1" customWidth="1"/>
    <col min="3340" max="3340" width="2.5703125" style="1" customWidth="1"/>
    <col min="3341" max="3584" width="11.42578125" style="1"/>
    <col min="3585" max="3585" width="17.7109375" style="1" customWidth="1"/>
    <col min="3586" max="3586" width="18.7109375" style="1" bestFit="1" customWidth="1"/>
    <col min="3587" max="3587" width="12.7109375" style="1" bestFit="1" customWidth="1"/>
    <col min="3588" max="3588" width="18.7109375" style="1" bestFit="1" customWidth="1"/>
    <col min="3589" max="3589" width="16" style="1" bestFit="1" customWidth="1"/>
    <col min="3590" max="3593" width="18.7109375" style="1" bestFit="1" customWidth="1"/>
    <col min="3594" max="3595" width="12.7109375" style="1" customWidth="1"/>
    <col min="3596" max="3596" width="2.5703125" style="1" customWidth="1"/>
    <col min="3597" max="3840" width="11.42578125" style="1"/>
    <col min="3841" max="3841" width="17.7109375" style="1" customWidth="1"/>
    <col min="3842" max="3842" width="18.7109375" style="1" bestFit="1" customWidth="1"/>
    <col min="3843" max="3843" width="12.7109375" style="1" bestFit="1" customWidth="1"/>
    <col min="3844" max="3844" width="18.7109375" style="1" bestFit="1" customWidth="1"/>
    <col min="3845" max="3845" width="16" style="1" bestFit="1" customWidth="1"/>
    <col min="3846" max="3849" width="18.7109375" style="1" bestFit="1" customWidth="1"/>
    <col min="3850" max="3851" width="12.7109375" style="1" customWidth="1"/>
    <col min="3852" max="3852" width="2.5703125" style="1" customWidth="1"/>
    <col min="3853" max="4096" width="11.42578125" style="1"/>
    <col min="4097" max="4097" width="17.7109375" style="1" customWidth="1"/>
    <col min="4098" max="4098" width="18.7109375" style="1" bestFit="1" customWidth="1"/>
    <col min="4099" max="4099" width="12.7109375" style="1" bestFit="1" customWidth="1"/>
    <col min="4100" max="4100" width="18.7109375" style="1" bestFit="1" customWidth="1"/>
    <col min="4101" max="4101" width="16" style="1" bestFit="1" customWidth="1"/>
    <col min="4102" max="4105" width="18.7109375" style="1" bestFit="1" customWidth="1"/>
    <col min="4106" max="4107" width="12.7109375" style="1" customWidth="1"/>
    <col min="4108" max="4108" width="2.5703125" style="1" customWidth="1"/>
    <col min="4109" max="4352" width="11.42578125" style="1"/>
    <col min="4353" max="4353" width="17.7109375" style="1" customWidth="1"/>
    <col min="4354" max="4354" width="18.7109375" style="1" bestFit="1" customWidth="1"/>
    <col min="4355" max="4355" width="12.7109375" style="1" bestFit="1" customWidth="1"/>
    <col min="4356" max="4356" width="18.7109375" style="1" bestFit="1" customWidth="1"/>
    <col min="4357" max="4357" width="16" style="1" bestFit="1" customWidth="1"/>
    <col min="4358" max="4361" width="18.7109375" style="1" bestFit="1" customWidth="1"/>
    <col min="4362" max="4363" width="12.7109375" style="1" customWidth="1"/>
    <col min="4364" max="4364" width="2.5703125" style="1" customWidth="1"/>
    <col min="4365" max="4608" width="11.42578125" style="1"/>
    <col min="4609" max="4609" width="17.7109375" style="1" customWidth="1"/>
    <col min="4610" max="4610" width="18.7109375" style="1" bestFit="1" customWidth="1"/>
    <col min="4611" max="4611" width="12.7109375" style="1" bestFit="1" customWidth="1"/>
    <col min="4612" max="4612" width="18.7109375" style="1" bestFit="1" customWidth="1"/>
    <col min="4613" max="4613" width="16" style="1" bestFit="1" customWidth="1"/>
    <col min="4614" max="4617" width="18.7109375" style="1" bestFit="1" customWidth="1"/>
    <col min="4618" max="4619" width="12.7109375" style="1" customWidth="1"/>
    <col min="4620" max="4620" width="2.5703125" style="1" customWidth="1"/>
    <col min="4621" max="4864" width="11.42578125" style="1"/>
    <col min="4865" max="4865" width="17.7109375" style="1" customWidth="1"/>
    <col min="4866" max="4866" width="18.7109375" style="1" bestFit="1" customWidth="1"/>
    <col min="4867" max="4867" width="12.7109375" style="1" bestFit="1" customWidth="1"/>
    <col min="4868" max="4868" width="18.7109375" style="1" bestFit="1" customWidth="1"/>
    <col min="4869" max="4869" width="16" style="1" bestFit="1" customWidth="1"/>
    <col min="4870" max="4873" width="18.7109375" style="1" bestFit="1" customWidth="1"/>
    <col min="4874" max="4875" width="12.7109375" style="1" customWidth="1"/>
    <col min="4876" max="4876" width="2.5703125" style="1" customWidth="1"/>
    <col min="4877" max="5120" width="11.42578125" style="1"/>
    <col min="5121" max="5121" width="17.7109375" style="1" customWidth="1"/>
    <col min="5122" max="5122" width="18.7109375" style="1" bestFit="1" customWidth="1"/>
    <col min="5123" max="5123" width="12.7109375" style="1" bestFit="1" customWidth="1"/>
    <col min="5124" max="5124" width="18.7109375" style="1" bestFit="1" customWidth="1"/>
    <col min="5125" max="5125" width="16" style="1" bestFit="1" customWidth="1"/>
    <col min="5126" max="5129" width="18.7109375" style="1" bestFit="1" customWidth="1"/>
    <col min="5130" max="5131" width="12.7109375" style="1" customWidth="1"/>
    <col min="5132" max="5132" width="2.5703125" style="1" customWidth="1"/>
    <col min="5133" max="5376" width="11.42578125" style="1"/>
    <col min="5377" max="5377" width="17.7109375" style="1" customWidth="1"/>
    <col min="5378" max="5378" width="18.7109375" style="1" bestFit="1" customWidth="1"/>
    <col min="5379" max="5379" width="12.7109375" style="1" bestFit="1" customWidth="1"/>
    <col min="5380" max="5380" width="18.7109375" style="1" bestFit="1" customWidth="1"/>
    <col min="5381" max="5381" width="16" style="1" bestFit="1" customWidth="1"/>
    <col min="5382" max="5385" width="18.7109375" style="1" bestFit="1" customWidth="1"/>
    <col min="5386" max="5387" width="12.7109375" style="1" customWidth="1"/>
    <col min="5388" max="5388" width="2.5703125" style="1" customWidth="1"/>
    <col min="5389" max="5632" width="11.42578125" style="1"/>
    <col min="5633" max="5633" width="17.7109375" style="1" customWidth="1"/>
    <col min="5634" max="5634" width="18.7109375" style="1" bestFit="1" customWidth="1"/>
    <col min="5635" max="5635" width="12.7109375" style="1" bestFit="1" customWidth="1"/>
    <col min="5636" max="5636" width="18.7109375" style="1" bestFit="1" customWidth="1"/>
    <col min="5637" max="5637" width="16" style="1" bestFit="1" customWidth="1"/>
    <col min="5638" max="5641" width="18.7109375" style="1" bestFit="1" customWidth="1"/>
    <col min="5642" max="5643" width="12.7109375" style="1" customWidth="1"/>
    <col min="5644" max="5644" width="2.5703125" style="1" customWidth="1"/>
    <col min="5645" max="5888" width="11.42578125" style="1"/>
    <col min="5889" max="5889" width="17.7109375" style="1" customWidth="1"/>
    <col min="5890" max="5890" width="18.7109375" style="1" bestFit="1" customWidth="1"/>
    <col min="5891" max="5891" width="12.7109375" style="1" bestFit="1" customWidth="1"/>
    <col min="5892" max="5892" width="18.7109375" style="1" bestFit="1" customWidth="1"/>
    <col min="5893" max="5893" width="16" style="1" bestFit="1" customWidth="1"/>
    <col min="5894" max="5897" width="18.7109375" style="1" bestFit="1" customWidth="1"/>
    <col min="5898" max="5899" width="12.7109375" style="1" customWidth="1"/>
    <col min="5900" max="5900" width="2.5703125" style="1" customWidth="1"/>
    <col min="5901" max="6144" width="11.42578125" style="1"/>
    <col min="6145" max="6145" width="17.7109375" style="1" customWidth="1"/>
    <col min="6146" max="6146" width="18.7109375" style="1" bestFit="1" customWidth="1"/>
    <col min="6147" max="6147" width="12.7109375" style="1" bestFit="1" customWidth="1"/>
    <col min="6148" max="6148" width="18.7109375" style="1" bestFit="1" customWidth="1"/>
    <col min="6149" max="6149" width="16" style="1" bestFit="1" customWidth="1"/>
    <col min="6150" max="6153" width="18.7109375" style="1" bestFit="1" customWidth="1"/>
    <col min="6154" max="6155" width="12.7109375" style="1" customWidth="1"/>
    <col min="6156" max="6156" width="2.5703125" style="1" customWidth="1"/>
    <col min="6157" max="6400" width="11.42578125" style="1"/>
    <col min="6401" max="6401" width="17.7109375" style="1" customWidth="1"/>
    <col min="6402" max="6402" width="18.7109375" style="1" bestFit="1" customWidth="1"/>
    <col min="6403" max="6403" width="12.7109375" style="1" bestFit="1" customWidth="1"/>
    <col min="6404" max="6404" width="18.7109375" style="1" bestFit="1" customWidth="1"/>
    <col min="6405" max="6405" width="16" style="1" bestFit="1" customWidth="1"/>
    <col min="6406" max="6409" width="18.7109375" style="1" bestFit="1" customWidth="1"/>
    <col min="6410" max="6411" width="12.7109375" style="1" customWidth="1"/>
    <col min="6412" max="6412" width="2.5703125" style="1" customWidth="1"/>
    <col min="6413" max="6656" width="11.42578125" style="1"/>
    <col min="6657" max="6657" width="17.7109375" style="1" customWidth="1"/>
    <col min="6658" max="6658" width="18.7109375" style="1" bestFit="1" customWidth="1"/>
    <col min="6659" max="6659" width="12.7109375" style="1" bestFit="1" customWidth="1"/>
    <col min="6660" max="6660" width="18.7109375" style="1" bestFit="1" customWidth="1"/>
    <col min="6661" max="6661" width="16" style="1" bestFit="1" customWidth="1"/>
    <col min="6662" max="6665" width="18.7109375" style="1" bestFit="1" customWidth="1"/>
    <col min="6666" max="6667" width="12.7109375" style="1" customWidth="1"/>
    <col min="6668" max="6668" width="2.5703125" style="1" customWidth="1"/>
    <col min="6669" max="6912" width="11.42578125" style="1"/>
    <col min="6913" max="6913" width="17.7109375" style="1" customWidth="1"/>
    <col min="6914" max="6914" width="18.7109375" style="1" bestFit="1" customWidth="1"/>
    <col min="6915" max="6915" width="12.7109375" style="1" bestFit="1" customWidth="1"/>
    <col min="6916" max="6916" width="18.7109375" style="1" bestFit="1" customWidth="1"/>
    <col min="6917" max="6917" width="16" style="1" bestFit="1" customWidth="1"/>
    <col min="6918" max="6921" width="18.7109375" style="1" bestFit="1" customWidth="1"/>
    <col min="6922" max="6923" width="12.7109375" style="1" customWidth="1"/>
    <col min="6924" max="6924" width="2.5703125" style="1" customWidth="1"/>
    <col min="6925" max="7168" width="11.42578125" style="1"/>
    <col min="7169" max="7169" width="17.7109375" style="1" customWidth="1"/>
    <col min="7170" max="7170" width="18.7109375" style="1" bestFit="1" customWidth="1"/>
    <col min="7171" max="7171" width="12.7109375" style="1" bestFit="1" customWidth="1"/>
    <col min="7172" max="7172" width="18.7109375" style="1" bestFit="1" customWidth="1"/>
    <col min="7173" max="7173" width="16" style="1" bestFit="1" customWidth="1"/>
    <col min="7174" max="7177" width="18.7109375" style="1" bestFit="1" customWidth="1"/>
    <col min="7178" max="7179" width="12.7109375" style="1" customWidth="1"/>
    <col min="7180" max="7180" width="2.5703125" style="1" customWidth="1"/>
    <col min="7181" max="7424" width="11.42578125" style="1"/>
    <col min="7425" max="7425" width="17.7109375" style="1" customWidth="1"/>
    <col min="7426" max="7426" width="18.7109375" style="1" bestFit="1" customWidth="1"/>
    <col min="7427" max="7427" width="12.7109375" style="1" bestFit="1" customWidth="1"/>
    <col min="7428" max="7428" width="18.7109375" style="1" bestFit="1" customWidth="1"/>
    <col min="7429" max="7429" width="16" style="1" bestFit="1" customWidth="1"/>
    <col min="7430" max="7433" width="18.7109375" style="1" bestFit="1" customWidth="1"/>
    <col min="7434" max="7435" width="12.7109375" style="1" customWidth="1"/>
    <col min="7436" max="7436" width="2.5703125" style="1" customWidth="1"/>
    <col min="7437" max="7680" width="11.42578125" style="1"/>
    <col min="7681" max="7681" width="17.7109375" style="1" customWidth="1"/>
    <col min="7682" max="7682" width="18.7109375" style="1" bestFit="1" customWidth="1"/>
    <col min="7683" max="7683" width="12.7109375" style="1" bestFit="1" customWidth="1"/>
    <col min="7684" max="7684" width="18.7109375" style="1" bestFit="1" customWidth="1"/>
    <col min="7685" max="7685" width="16" style="1" bestFit="1" customWidth="1"/>
    <col min="7686" max="7689" width="18.7109375" style="1" bestFit="1" customWidth="1"/>
    <col min="7690" max="7691" width="12.7109375" style="1" customWidth="1"/>
    <col min="7692" max="7692" width="2.5703125" style="1" customWidth="1"/>
    <col min="7693" max="7936" width="11.42578125" style="1"/>
    <col min="7937" max="7937" width="17.7109375" style="1" customWidth="1"/>
    <col min="7938" max="7938" width="18.7109375" style="1" bestFit="1" customWidth="1"/>
    <col min="7939" max="7939" width="12.7109375" style="1" bestFit="1" customWidth="1"/>
    <col min="7940" max="7940" width="18.7109375" style="1" bestFit="1" customWidth="1"/>
    <col min="7941" max="7941" width="16" style="1" bestFit="1" customWidth="1"/>
    <col min="7942" max="7945" width="18.7109375" style="1" bestFit="1" customWidth="1"/>
    <col min="7946" max="7947" width="12.7109375" style="1" customWidth="1"/>
    <col min="7948" max="7948" width="2.5703125" style="1" customWidth="1"/>
    <col min="7949" max="8192" width="11.42578125" style="1"/>
    <col min="8193" max="8193" width="17.7109375" style="1" customWidth="1"/>
    <col min="8194" max="8194" width="18.7109375" style="1" bestFit="1" customWidth="1"/>
    <col min="8195" max="8195" width="12.7109375" style="1" bestFit="1" customWidth="1"/>
    <col min="8196" max="8196" width="18.7109375" style="1" bestFit="1" customWidth="1"/>
    <col min="8197" max="8197" width="16" style="1" bestFit="1" customWidth="1"/>
    <col min="8198" max="8201" width="18.7109375" style="1" bestFit="1" customWidth="1"/>
    <col min="8202" max="8203" width="12.7109375" style="1" customWidth="1"/>
    <col min="8204" max="8204" width="2.5703125" style="1" customWidth="1"/>
    <col min="8205" max="8448" width="11.42578125" style="1"/>
    <col min="8449" max="8449" width="17.7109375" style="1" customWidth="1"/>
    <col min="8450" max="8450" width="18.7109375" style="1" bestFit="1" customWidth="1"/>
    <col min="8451" max="8451" width="12.7109375" style="1" bestFit="1" customWidth="1"/>
    <col min="8452" max="8452" width="18.7109375" style="1" bestFit="1" customWidth="1"/>
    <col min="8453" max="8453" width="16" style="1" bestFit="1" customWidth="1"/>
    <col min="8454" max="8457" width="18.7109375" style="1" bestFit="1" customWidth="1"/>
    <col min="8458" max="8459" width="12.7109375" style="1" customWidth="1"/>
    <col min="8460" max="8460" width="2.5703125" style="1" customWidth="1"/>
    <col min="8461" max="8704" width="11.42578125" style="1"/>
    <col min="8705" max="8705" width="17.7109375" style="1" customWidth="1"/>
    <col min="8706" max="8706" width="18.7109375" style="1" bestFit="1" customWidth="1"/>
    <col min="8707" max="8707" width="12.7109375" style="1" bestFit="1" customWidth="1"/>
    <col min="8708" max="8708" width="18.7109375" style="1" bestFit="1" customWidth="1"/>
    <col min="8709" max="8709" width="16" style="1" bestFit="1" customWidth="1"/>
    <col min="8710" max="8713" width="18.7109375" style="1" bestFit="1" customWidth="1"/>
    <col min="8714" max="8715" width="12.7109375" style="1" customWidth="1"/>
    <col min="8716" max="8716" width="2.5703125" style="1" customWidth="1"/>
    <col min="8717" max="8960" width="11.42578125" style="1"/>
    <col min="8961" max="8961" width="17.7109375" style="1" customWidth="1"/>
    <col min="8962" max="8962" width="18.7109375" style="1" bestFit="1" customWidth="1"/>
    <col min="8963" max="8963" width="12.7109375" style="1" bestFit="1" customWidth="1"/>
    <col min="8964" max="8964" width="18.7109375" style="1" bestFit="1" customWidth="1"/>
    <col min="8965" max="8965" width="16" style="1" bestFit="1" customWidth="1"/>
    <col min="8966" max="8969" width="18.7109375" style="1" bestFit="1" customWidth="1"/>
    <col min="8970" max="8971" width="12.7109375" style="1" customWidth="1"/>
    <col min="8972" max="8972" width="2.5703125" style="1" customWidth="1"/>
    <col min="8973" max="9216" width="11.42578125" style="1"/>
    <col min="9217" max="9217" width="17.7109375" style="1" customWidth="1"/>
    <col min="9218" max="9218" width="18.7109375" style="1" bestFit="1" customWidth="1"/>
    <col min="9219" max="9219" width="12.7109375" style="1" bestFit="1" customWidth="1"/>
    <col min="9220" max="9220" width="18.7109375" style="1" bestFit="1" customWidth="1"/>
    <col min="9221" max="9221" width="16" style="1" bestFit="1" customWidth="1"/>
    <col min="9222" max="9225" width="18.7109375" style="1" bestFit="1" customWidth="1"/>
    <col min="9226" max="9227" width="12.7109375" style="1" customWidth="1"/>
    <col min="9228" max="9228" width="2.5703125" style="1" customWidth="1"/>
    <col min="9229" max="9472" width="11.42578125" style="1"/>
    <col min="9473" max="9473" width="17.7109375" style="1" customWidth="1"/>
    <col min="9474" max="9474" width="18.7109375" style="1" bestFit="1" customWidth="1"/>
    <col min="9475" max="9475" width="12.7109375" style="1" bestFit="1" customWidth="1"/>
    <col min="9476" max="9476" width="18.7109375" style="1" bestFit="1" customWidth="1"/>
    <col min="9477" max="9477" width="16" style="1" bestFit="1" customWidth="1"/>
    <col min="9478" max="9481" width="18.7109375" style="1" bestFit="1" customWidth="1"/>
    <col min="9482" max="9483" width="12.7109375" style="1" customWidth="1"/>
    <col min="9484" max="9484" width="2.5703125" style="1" customWidth="1"/>
    <col min="9485" max="9728" width="11.42578125" style="1"/>
    <col min="9729" max="9729" width="17.7109375" style="1" customWidth="1"/>
    <col min="9730" max="9730" width="18.7109375" style="1" bestFit="1" customWidth="1"/>
    <col min="9731" max="9731" width="12.7109375" style="1" bestFit="1" customWidth="1"/>
    <col min="9732" max="9732" width="18.7109375" style="1" bestFit="1" customWidth="1"/>
    <col min="9733" max="9733" width="16" style="1" bestFit="1" customWidth="1"/>
    <col min="9734" max="9737" width="18.7109375" style="1" bestFit="1" customWidth="1"/>
    <col min="9738" max="9739" width="12.7109375" style="1" customWidth="1"/>
    <col min="9740" max="9740" width="2.5703125" style="1" customWidth="1"/>
    <col min="9741" max="9984" width="11.42578125" style="1"/>
    <col min="9985" max="9985" width="17.7109375" style="1" customWidth="1"/>
    <col min="9986" max="9986" width="18.7109375" style="1" bestFit="1" customWidth="1"/>
    <col min="9987" max="9987" width="12.7109375" style="1" bestFit="1" customWidth="1"/>
    <col min="9988" max="9988" width="18.7109375" style="1" bestFit="1" customWidth="1"/>
    <col min="9989" max="9989" width="16" style="1" bestFit="1" customWidth="1"/>
    <col min="9990" max="9993" width="18.7109375" style="1" bestFit="1" customWidth="1"/>
    <col min="9994" max="9995" width="12.7109375" style="1" customWidth="1"/>
    <col min="9996" max="9996" width="2.5703125" style="1" customWidth="1"/>
    <col min="9997" max="10240" width="11.42578125" style="1"/>
    <col min="10241" max="10241" width="17.7109375" style="1" customWidth="1"/>
    <col min="10242" max="10242" width="18.7109375" style="1" bestFit="1" customWidth="1"/>
    <col min="10243" max="10243" width="12.7109375" style="1" bestFit="1" customWidth="1"/>
    <col min="10244" max="10244" width="18.7109375" style="1" bestFit="1" customWidth="1"/>
    <col min="10245" max="10245" width="16" style="1" bestFit="1" customWidth="1"/>
    <col min="10246" max="10249" width="18.7109375" style="1" bestFit="1" customWidth="1"/>
    <col min="10250" max="10251" width="12.7109375" style="1" customWidth="1"/>
    <col min="10252" max="10252" width="2.5703125" style="1" customWidth="1"/>
    <col min="10253" max="10496" width="11.42578125" style="1"/>
    <col min="10497" max="10497" width="17.7109375" style="1" customWidth="1"/>
    <col min="10498" max="10498" width="18.7109375" style="1" bestFit="1" customWidth="1"/>
    <col min="10499" max="10499" width="12.7109375" style="1" bestFit="1" customWidth="1"/>
    <col min="10500" max="10500" width="18.7109375" style="1" bestFit="1" customWidth="1"/>
    <col min="10501" max="10501" width="16" style="1" bestFit="1" customWidth="1"/>
    <col min="10502" max="10505" width="18.7109375" style="1" bestFit="1" customWidth="1"/>
    <col min="10506" max="10507" width="12.7109375" style="1" customWidth="1"/>
    <col min="10508" max="10508" width="2.5703125" style="1" customWidth="1"/>
    <col min="10509" max="10752" width="11.42578125" style="1"/>
    <col min="10753" max="10753" width="17.7109375" style="1" customWidth="1"/>
    <col min="10754" max="10754" width="18.7109375" style="1" bestFit="1" customWidth="1"/>
    <col min="10755" max="10755" width="12.7109375" style="1" bestFit="1" customWidth="1"/>
    <col min="10756" max="10756" width="18.7109375" style="1" bestFit="1" customWidth="1"/>
    <col min="10757" max="10757" width="16" style="1" bestFit="1" customWidth="1"/>
    <col min="10758" max="10761" width="18.7109375" style="1" bestFit="1" customWidth="1"/>
    <col min="10762" max="10763" width="12.7109375" style="1" customWidth="1"/>
    <col min="10764" max="10764" width="2.5703125" style="1" customWidth="1"/>
    <col min="10765" max="11008" width="11.42578125" style="1"/>
    <col min="11009" max="11009" width="17.7109375" style="1" customWidth="1"/>
    <col min="11010" max="11010" width="18.7109375" style="1" bestFit="1" customWidth="1"/>
    <col min="11011" max="11011" width="12.7109375" style="1" bestFit="1" customWidth="1"/>
    <col min="11012" max="11012" width="18.7109375" style="1" bestFit="1" customWidth="1"/>
    <col min="11013" max="11013" width="16" style="1" bestFit="1" customWidth="1"/>
    <col min="11014" max="11017" width="18.7109375" style="1" bestFit="1" customWidth="1"/>
    <col min="11018" max="11019" width="12.7109375" style="1" customWidth="1"/>
    <col min="11020" max="11020" width="2.5703125" style="1" customWidth="1"/>
    <col min="11021" max="11264" width="11.42578125" style="1"/>
    <col min="11265" max="11265" width="17.7109375" style="1" customWidth="1"/>
    <col min="11266" max="11266" width="18.7109375" style="1" bestFit="1" customWidth="1"/>
    <col min="11267" max="11267" width="12.7109375" style="1" bestFit="1" customWidth="1"/>
    <col min="11268" max="11268" width="18.7109375" style="1" bestFit="1" customWidth="1"/>
    <col min="11269" max="11269" width="16" style="1" bestFit="1" customWidth="1"/>
    <col min="11270" max="11273" width="18.7109375" style="1" bestFit="1" customWidth="1"/>
    <col min="11274" max="11275" width="12.7109375" style="1" customWidth="1"/>
    <col min="11276" max="11276" width="2.5703125" style="1" customWidth="1"/>
    <col min="11277" max="11520" width="11.42578125" style="1"/>
    <col min="11521" max="11521" width="17.7109375" style="1" customWidth="1"/>
    <col min="11522" max="11522" width="18.7109375" style="1" bestFit="1" customWidth="1"/>
    <col min="11523" max="11523" width="12.7109375" style="1" bestFit="1" customWidth="1"/>
    <col min="11524" max="11524" width="18.7109375" style="1" bestFit="1" customWidth="1"/>
    <col min="11525" max="11525" width="16" style="1" bestFit="1" customWidth="1"/>
    <col min="11526" max="11529" width="18.7109375" style="1" bestFit="1" customWidth="1"/>
    <col min="11530" max="11531" width="12.7109375" style="1" customWidth="1"/>
    <col min="11532" max="11532" width="2.5703125" style="1" customWidth="1"/>
    <col min="11533" max="11776" width="11.42578125" style="1"/>
    <col min="11777" max="11777" width="17.7109375" style="1" customWidth="1"/>
    <col min="11778" max="11778" width="18.7109375" style="1" bestFit="1" customWidth="1"/>
    <col min="11779" max="11779" width="12.7109375" style="1" bestFit="1" customWidth="1"/>
    <col min="11780" max="11780" width="18.7109375" style="1" bestFit="1" customWidth="1"/>
    <col min="11781" max="11781" width="16" style="1" bestFit="1" customWidth="1"/>
    <col min="11782" max="11785" width="18.7109375" style="1" bestFit="1" customWidth="1"/>
    <col min="11786" max="11787" width="12.7109375" style="1" customWidth="1"/>
    <col min="11788" max="11788" width="2.5703125" style="1" customWidth="1"/>
    <col min="11789" max="12032" width="11.42578125" style="1"/>
    <col min="12033" max="12033" width="17.7109375" style="1" customWidth="1"/>
    <col min="12034" max="12034" width="18.7109375" style="1" bestFit="1" customWidth="1"/>
    <col min="12035" max="12035" width="12.7109375" style="1" bestFit="1" customWidth="1"/>
    <col min="12036" max="12036" width="18.7109375" style="1" bestFit="1" customWidth="1"/>
    <col min="12037" max="12037" width="16" style="1" bestFit="1" customWidth="1"/>
    <col min="12038" max="12041" width="18.7109375" style="1" bestFit="1" customWidth="1"/>
    <col min="12042" max="12043" width="12.7109375" style="1" customWidth="1"/>
    <col min="12044" max="12044" width="2.5703125" style="1" customWidth="1"/>
    <col min="12045" max="12288" width="11.42578125" style="1"/>
    <col min="12289" max="12289" width="17.7109375" style="1" customWidth="1"/>
    <col min="12290" max="12290" width="18.7109375" style="1" bestFit="1" customWidth="1"/>
    <col min="12291" max="12291" width="12.7109375" style="1" bestFit="1" customWidth="1"/>
    <col min="12292" max="12292" width="18.7109375" style="1" bestFit="1" customWidth="1"/>
    <col min="12293" max="12293" width="16" style="1" bestFit="1" customWidth="1"/>
    <col min="12294" max="12297" width="18.7109375" style="1" bestFit="1" customWidth="1"/>
    <col min="12298" max="12299" width="12.7109375" style="1" customWidth="1"/>
    <col min="12300" max="12300" width="2.5703125" style="1" customWidth="1"/>
    <col min="12301" max="12544" width="11.42578125" style="1"/>
    <col min="12545" max="12545" width="17.7109375" style="1" customWidth="1"/>
    <col min="12546" max="12546" width="18.7109375" style="1" bestFit="1" customWidth="1"/>
    <col min="12547" max="12547" width="12.7109375" style="1" bestFit="1" customWidth="1"/>
    <col min="12548" max="12548" width="18.7109375" style="1" bestFit="1" customWidth="1"/>
    <col min="12549" max="12549" width="16" style="1" bestFit="1" customWidth="1"/>
    <col min="12550" max="12553" width="18.7109375" style="1" bestFit="1" customWidth="1"/>
    <col min="12554" max="12555" width="12.7109375" style="1" customWidth="1"/>
    <col min="12556" max="12556" width="2.5703125" style="1" customWidth="1"/>
    <col min="12557" max="12800" width="11.42578125" style="1"/>
    <col min="12801" max="12801" width="17.7109375" style="1" customWidth="1"/>
    <col min="12802" max="12802" width="18.7109375" style="1" bestFit="1" customWidth="1"/>
    <col min="12803" max="12803" width="12.7109375" style="1" bestFit="1" customWidth="1"/>
    <col min="12804" max="12804" width="18.7109375" style="1" bestFit="1" customWidth="1"/>
    <col min="12805" max="12805" width="16" style="1" bestFit="1" customWidth="1"/>
    <col min="12806" max="12809" width="18.7109375" style="1" bestFit="1" customWidth="1"/>
    <col min="12810" max="12811" width="12.7109375" style="1" customWidth="1"/>
    <col min="12812" max="12812" width="2.5703125" style="1" customWidth="1"/>
    <col min="12813" max="13056" width="11.42578125" style="1"/>
    <col min="13057" max="13057" width="17.7109375" style="1" customWidth="1"/>
    <col min="13058" max="13058" width="18.7109375" style="1" bestFit="1" customWidth="1"/>
    <col min="13059" max="13059" width="12.7109375" style="1" bestFit="1" customWidth="1"/>
    <col min="13060" max="13060" width="18.7109375" style="1" bestFit="1" customWidth="1"/>
    <col min="13061" max="13061" width="16" style="1" bestFit="1" customWidth="1"/>
    <col min="13062" max="13065" width="18.7109375" style="1" bestFit="1" customWidth="1"/>
    <col min="13066" max="13067" width="12.7109375" style="1" customWidth="1"/>
    <col min="13068" max="13068" width="2.5703125" style="1" customWidth="1"/>
    <col min="13069" max="13312" width="11.42578125" style="1"/>
    <col min="13313" max="13313" width="17.7109375" style="1" customWidth="1"/>
    <col min="13314" max="13314" width="18.7109375" style="1" bestFit="1" customWidth="1"/>
    <col min="13315" max="13315" width="12.7109375" style="1" bestFit="1" customWidth="1"/>
    <col min="13316" max="13316" width="18.7109375" style="1" bestFit="1" customWidth="1"/>
    <col min="13317" max="13317" width="16" style="1" bestFit="1" customWidth="1"/>
    <col min="13318" max="13321" width="18.7109375" style="1" bestFit="1" customWidth="1"/>
    <col min="13322" max="13323" width="12.7109375" style="1" customWidth="1"/>
    <col min="13324" max="13324" width="2.5703125" style="1" customWidth="1"/>
    <col min="13325" max="13568" width="11.42578125" style="1"/>
    <col min="13569" max="13569" width="17.7109375" style="1" customWidth="1"/>
    <col min="13570" max="13570" width="18.7109375" style="1" bestFit="1" customWidth="1"/>
    <col min="13571" max="13571" width="12.7109375" style="1" bestFit="1" customWidth="1"/>
    <col min="13572" max="13572" width="18.7109375" style="1" bestFit="1" customWidth="1"/>
    <col min="13573" max="13573" width="16" style="1" bestFit="1" customWidth="1"/>
    <col min="13574" max="13577" width="18.7109375" style="1" bestFit="1" customWidth="1"/>
    <col min="13578" max="13579" width="12.7109375" style="1" customWidth="1"/>
    <col min="13580" max="13580" width="2.5703125" style="1" customWidth="1"/>
    <col min="13581" max="13824" width="11.42578125" style="1"/>
    <col min="13825" max="13825" width="17.7109375" style="1" customWidth="1"/>
    <col min="13826" max="13826" width="18.7109375" style="1" bestFit="1" customWidth="1"/>
    <col min="13827" max="13827" width="12.7109375" style="1" bestFit="1" customWidth="1"/>
    <col min="13828" max="13828" width="18.7109375" style="1" bestFit="1" customWidth="1"/>
    <col min="13829" max="13829" width="16" style="1" bestFit="1" customWidth="1"/>
    <col min="13830" max="13833" width="18.7109375" style="1" bestFit="1" customWidth="1"/>
    <col min="13834" max="13835" width="12.7109375" style="1" customWidth="1"/>
    <col min="13836" max="13836" width="2.5703125" style="1" customWidth="1"/>
    <col min="13837" max="14080" width="11.42578125" style="1"/>
    <col min="14081" max="14081" width="17.7109375" style="1" customWidth="1"/>
    <col min="14082" max="14082" width="18.7109375" style="1" bestFit="1" customWidth="1"/>
    <col min="14083" max="14083" width="12.7109375" style="1" bestFit="1" customWidth="1"/>
    <col min="14084" max="14084" width="18.7109375" style="1" bestFit="1" customWidth="1"/>
    <col min="14085" max="14085" width="16" style="1" bestFit="1" customWidth="1"/>
    <col min="14086" max="14089" width="18.7109375" style="1" bestFit="1" customWidth="1"/>
    <col min="14090" max="14091" width="12.7109375" style="1" customWidth="1"/>
    <col min="14092" max="14092" width="2.5703125" style="1" customWidth="1"/>
    <col min="14093" max="14336" width="11.42578125" style="1"/>
    <col min="14337" max="14337" width="17.7109375" style="1" customWidth="1"/>
    <col min="14338" max="14338" width="18.7109375" style="1" bestFit="1" customWidth="1"/>
    <col min="14339" max="14339" width="12.7109375" style="1" bestFit="1" customWidth="1"/>
    <col min="14340" max="14340" width="18.7109375" style="1" bestFit="1" customWidth="1"/>
    <col min="14341" max="14341" width="16" style="1" bestFit="1" customWidth="1"/>
    <col min="14342" max="14345" width="18.7109375" style="1" bestFit="1" customWidth="1"/>
    <col min="14346" max="14347" width="12.7109375" style="1" customWidth="1"/>
    <col min="14348" max="14348" width="2.5703125" style="1" customWidth="1"/>
    <col min="14349" max="14592" width="11.42578125" style="1"/>
    <col min="14593" max="14593" width="17.7109375" style="1" customWidth="1"/>
    <col min="14594" max="14594" width="18.7109375" style="1" bestFit="1" customWidth="1"/>
    <col min="14595" max="14595" width="12.7109375" style="1" bestFit="1" customWidth="1"/>
    <col min="14596" max="14596" width="18.7109375" style="1" bestFit="1" customWidth="1"/>
    <col min="14597" max="14597" width="16" style="1" bestFit="1" customWidth="1"/>
    <col min="14598" max="14601" width="18.7109375" style="1" bestFit="1" customWidth="1"/>
    <col min="14602" max="14603" width="12.7109375" style="1" customWidth="1"/>
    <col min="14604" max="14604" width="2.5703125" style="1" customWidth="1"/>
    <col min="14605" max="14848" width="11.42578125" style="1"/>
    <col min="14849" max="14849" width="17.7109375" style="1" customWidth="1"/>
    <col min="14850" max="14850" width="18.7109375" style="1" bestFit="1" customWidth="1"/>
    <col min="14851" max="14851" width="12.7109375" style="1" bestFit="1" customWidth="1"/>
    <col min="14852" max="14852" width="18.7109375" style="1" bestFit="1" customWidth="1"/>
    <col min="14853" max="14853" width="16" style="1" bestFit="1" customWidth="1"/>
    <col min="14854" max="14857" width="18.7109375" style="1" bestFit="1" customWidth="1"/>
    <col min="14858" max="14859" width="12.7109375" style="1" customWidth="1"/>
    <col min="14860" max="14860" width="2.5703125" style="1" customWidth="1"/>
    <col min="14861" max="15104" width="11.42578125" style="1"/>
    <col min="15105" max="15105" width="17.7109375" style="1" customWidth="1"/>
    <col min="15106" max="15106" width="18.7109375" style="1" bestFit="1" customWidth="1"/>
    <col min="15107" max="15107" width="12.7109375" style="1" bestFit="1" customWidth="1"/>
    <col min="15108" max="15108" width="18.7109375" style="1" bestFit="1" customWidth="1"/>
    <col min="15109" max="15109" width="16" style="1" bestFit="1" customWidth="1"/>
    <col min="15110" max="15113" width="18.7109375" style="1" bestFit="1" customWidth="1"/>
    <col min="15114" max="15115" width="12.7109375" style="1" customWidth="1"/>
    <col min="15116" max="15116" width="2.5703125" style="1" customWidth="1"/>
    <col min="15117" max="15360" width="11.42578125" style="1"/>
    <col min="15361" max="15361" width="17.7109375" style="1" customWidth="1"/>
    <col min="15362" max="15362" width="18.7109375" style="1" bestFit="1" customWidth="1"/>
    <col min="15363" max="15363" width="12.7109375" style="1" bestFit="1" customWidth="1"/>
    <col min="15364" max="15364" width="18.7109375" style="1" bestFit="1" customWidth="1"/>
    <col min="15365" max="15365" width="16" style="1" bestFit="1" customWidth="1"/>
    <col min="15366" max="15369" width="18.7109375" style="1" bestFit="1" customWidth="1"/>
    <col min="15370" max="15371" width="12.7109375" style="1" customWidth="1"/>
    <col min="15372" max="15372" width="2.5703125" style="1" customWidth="1"/>
    <col min="15373" max="15616" width="11.42578125" style="1"/>
    <col min="15617" max="15617" width="17.7109375" style="1" customWidth="1"/>
    <col min="15618" max="15618" width="18.7109375" style="1" bestFit="1" customWidth="1"/>
    <col min="15619" max="15619" width="12.7109375" style="1" bestFit="1" customWidth="1"/>
    <col min="15620" max="15620" width="18.7109375" style="1" bestFit="1" customWidth="1"/>
    <col min="15621" max="15621" width="16" style="1" bestFit="1" customWidth="1"/>
    <col min="15622" max="15625" width="18.7109375" style="1" bestFit="1" customWidth="1"/>
    <col min="15626" max="15627" width="12.7109375" style="1" customWidth="1"/>
    <col min="15628" max="15628" width="2.5703125" style="1" customWidth="1"/>
    <col min="15629" max="15872" width="11.42578125" style="1"/>
    <col min="15873" max="15873" width="17.7109375" style="1" customWidth="1"/>
    <col min="15874" max="15874" width="18.7109375" style="1" bestFit="1" customWidth="1"/>
    <col min="15875" max="15875" width="12.7109375" style="1" bestFit="1" customWidth="1"/>
    <col min="15876" max="15876" width="18.7109375" style="1" bestFit="1" customWidth="1"/>
    <col min="15877" max="15877" width="16" style="1" bestFit="1" customWidth="1"/>
    <col min="15878" max="15881" width="18.7109375" style="1" bestFit="1" customWidth="1"/>
    <col min="15882" max="15883" width="12.7109375" style="1" customWidth="1"/>
    <col min="15884" max="15884" width="2.5703125" style="1" customWidth="1"/>
    <col min="15885" max="16128" width="11.42578125" style="1"/>
    <col min="16129" max="16129" width="17.7109375" style="1" customWidth="1"/>
    <col min="16130" max="16130" width="18.7109375" style="1" bestFit="1" customWidth="1"/>
    <col min="16131" max="16131" width="12.7109375" style="1" bestFit="1" customWidth="1"/>
    <col min="16132" max="16132" width="18.7109375" style="1" bestFit="1" customWidth="1"/>
    <col min="16133" max="16133" width="16" style="1" bestFit="1" customWidth="1"/>
    <col min="16134" max="16137" width="18.7109375" style="1" bestFit="1" customWidth="1"/>
    <col min="16138" max="16139" width="12.7109375" style="1" customWidth="1"/>
    <col min="16140" max="16140" width="2.5703125" style="1" customWidth="1"/>
    <col min="16141" max="16384" width="11.42578125" style="1"/>
  </cols>
  <sheetData>
    <row r="1" spans="1:20" x14ac:dyDescent="0.25">
      <c r="A1" s="195" t="s">
        <v>475</v>
      </c>
    </row>
    <row r="2" spans="1:20" ht="15.75" x14ac:dyDescent="0.25">
      <c r="A2" s="353" t="s">
        <v>476</v>
      </c>
    </row>
    <row r="3" spans="1:20" ht="15.75" x14ac:dyDescent="0.25">
      <c r="A3" s="353"/>
    </row>
    <row r="4" spans="1:20" x14ac:dyDescent="0.25">
      <c r="A4" s="198" t="s">
        <v>477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20" s="357" customFormat="1" ht="23.25" customHeight="1" x14ac:dyDescent="0.25">
      <c r="A5" s="354" t="s">
        <v>297</v>
      </c>
      <c r="B5" s="355" t="s">
        <v>478</v>
      </c>
      <c r="C5" s="356" t="s">
        <v>479</v>
      </c>
      <c r="D5" s="356" t="s">
        <v>480</v>
      </c>
      <c r="E5" s="355" t="s">
        <v>481</v>
      </c>
      <c r="F5" s="355" t="s">
        <v>482</v>
      </c>
      <c r="G5" s="355" t="s">
        <v>483</v>
      </c>
      <c r="H5" s="355" t="s">
        <v>484</v>
      </c>
      <c r="I5" s="355" t="s">
        <v>485</v>
      </c>
      <c r="J5" s="355" t="s">
        <v>422</v>
      </c>
      <c r="K5" s="355" t="s">
        <v>0</v>
      </c>
    </row>
    <row r="6" spans="1:20" x14ac:dyDescent="0.25">
      <c r="A6" s="358">
        <v>2013</v>
      </c>
      <c r="B6" s="359">
        <v>9820.7478249411997</v>
      </c>
      <c r="C6" s="359">
        <v>8536.2794900494901</v>
      </c>
      <c r="D6" s="359">
        <v>1413.8433889969399</v>
      </c>
      <c r="E6" s="359">
        <v>479.25180439750102</v>
      </c>
      <c r="F6" s="359">
        <v>1776.0595258877399</v>
      </c>
      <c r="G6" s="359">
        <v>527.71237062379998</v>
      </c>
      <c r="H6" s="359">
        <v>856.80847467289595</v>
      </c>
      <c r="I6" s="359">
        <v>355.52074602744</v>
      </c>
      <c r="J6" s="359">
        <v>23.2218059725597</v>
      </c>
      <c r="K6" s="359">
        <f t="shared" ref="K6:K15" si="0">SUM(B6:J6)</f>
        <v>23789.445431569566</v>
      </c>
      <c r="N6" s="360"/>
    </row>
    <row r="7" spans="1:20" x14ac:dyDescent="0.25">
      <c r="A7" s="358">
        <v>2014</v>
      </c>
      <c r="B7" s="359">
        <v>8874.9060807835194</v>
      </c>
      <c r="C7" s="359">
        <v>6729.0722178974002</v>
      </c>
      <c r="D7" s="359">
        <v>1503.5472254097499</v>
      </c>
      <c r="E7" s="359">
        <v>331.07695278478701</v>
      </c>
      <c r="F7" s="359">
        <v>1522.51352111971</v>
      </c>
      <c r="G7" s="359">
        <v>539.55820888528206</v>
      </c>
      <c r="H7" s="359">
        <v>646.70480025804602</v>
      </c>
      <c r="I7" s="359">
        <v>360.16193124196099</v>
      </c>
      <c r="J7" s="359">
        <v>37.8729777580388</v>
      </c>
      <c r="K7" s="359">
        <f>SUM(B7:J7)</f>
        <v>20545.413916138492</v>
      </c>
      <c r="N7" s="360"/>
    </row>
    <row r="8" spans="1:20" x14ac:dyDescent="0.25">
      <c r="A8" s="358">
        <v>2015</v>
      </c>
      <c r="B8" s="359">
        <v>8167.5413215696499</v>
      </c>
      <c r="C8" s="359">
        <v>6650.5953646963699</v>
      </c>
      <c r="D8" s="359">
        <v>1507.6585313879</v>
      </c>
      <c r="E8" s="359">
        <v>137.79635297098301</v>
      </c>
      <c r="F8" s="359">
        <v>1548.26960111113</v>
      </c>
      <c r="G8" s="359">
        <v>341.68532335183198</v>
      </c>
      <c r="H8" s="359">
        <v>350.00259655641503</v>
      </c>
      <c r="I8" s="359">
        <v>219.63469285986599</v>
      </c>
      <c r="J8" s="359">
        <v>26.956227140134001</v>
      </c>
      <c r="K8" s="359">
        <f t="shared" si="0"/>
        <v>18950.140011644278</v>
      </c>
      <c r="N8" s="360"/>
    </row>
    <row r="9" spans="1:20" x14ac:dyDescent="0.25">
      <c r="A9" s="358">
        <v>2016</v>
      </c>
      <c r="B9" s="359">
        <v>10170.877328177899</v>
      </c>
      <c r="C9" s="359">
        <v>7425.7115273502504</v>
      </c>
      <c r="D9" s="359">
        <v>1468.7609249863001</v>
      </c>
      <c r="E9" s="359">
        <v>120.45621156886</v>
      </c>
      <c r="F9" s="359">
        <v>1657.80962584743</v>
      </c>
      <c r="G9" s="359">
        <v>344.26223521111098</v>
      </c>
      <c r="H9" s="359">
        <v>343.53079468679698</v>
      </c>
      <c r="I9" s="359">
        <v>272.67154160154502</v>
      </c>
      <c r="J9" s="359">
        <v>14.9991003984556</v>
      </c>
      <c r="K9" s="359">
        <f>SUM(B9:J9)</f>
        <v>21819.079289828649</v>
      </c>
      <c r="M9"/>
      <c r="N9" s="360"/>
      <c r="O9"/>
      <c r="P9"/>
      <c r="Q9"/>
      <c r="R9"/>
      <c r="S9"/>
      <c r="T9"/>
    </row>
    <row r="10" spans="1:20" x14ac:dyDescent="0.25">
      <c r="A10" s="358">
        <v>2017</v>
      </c>
      <c r="B10" s="359">
        <v>13844.958650954801</v>
      </c>
      <c r="C10" s="359">
        <v>8270.4808182538909</v>
      </c>
      <c r="D10" s="359">
        <v>2398.5088575489499</v>
      </c>
      <c r="E10" s="359">
        <v>118.02914691497099</v>
      </c>
      <c r="F10" s="359">
        <v>1726.1331451614001</v>
      </c>
      <c r="G10" s="359">
        <v>370.47611971466898</v>
      </c>
      <c r="H10" s="359">
        <v>434.37049986164698</v>
      </c>
      <c r="I10" s="359">
        <v>367.85685112577198</v>
      </c>
      <c r="J10" s="359">
        <v>50.793155874228297</v>
      </c>
      <c r="K10" s="359">
        <f t="shared" si="0"/>
        <v>27581.607245410331</v>
      </c>
      <c r="M10"/>
      <c r="N10" s="360"/>
      <c r="O10"/>
      <c r="P10"/>
      <c r="Q10"/>
      <c r="R10"/>
      <c r="S10"/>
      <c r="T10"/>
    </row>
    <row r="11" spans="1:20" x14ac:dyDescent="0.25">
      <c r="A11" s="358">
        <v>2018</v>
      </c>
      <c r="B11" s="359">
        <v>14938.545275059263</v>
      </c>
      <c r="C11" s="359">
        <v>8258.5140570626972</v>
      </c>
      <c r="D11" s="359">
        <v>2573.9030892868022</v>
      </c>
      <c r="E11" s="359">
        <v>122.68864173304</v>
      </c>
      <c r="F11" s="359">
        <v>1545.4688005683063</v>
      </c>
      <c r="G11" s="359">
        <v>351.76617733195485</v>
      </c>
      <c r="H11" s="359">
        <v>484.36463219586597</v>
      </c>
      <c r="I11" s="359">
        <v>612.4952597119152</v>
      </c>
      <c r="J11" s="359">
        <v>10.911933288084878</v>
      </c>
      <c r="K11" s="359">
        <f t="shared" si="0"/>
        <v>28898.657866237929</v>
      </c>
      <c r="M11"/>
      <c r="N11" s="360"/>
      <c r="O11"/>
      <c r="P11"/>
      <c r="Q11"/>
      <c r="R11"/>
      <c r="S11"/>
      <c r="T11"/>
    </row>
    <row r="12" spans="1:20" x14ac:dyDescent="0.25">
      <c r="A12" s="358">
        <v>2019</v>
      </c>
      <c r="B12" s="359">
        <v>14000.934230424227</v>
      </c>
      <c r="C12" s="359">
        <v>8555.1157122799905</v>
      </c>
      <c r="D12" s="359">
        <v>2114.0200076680562</v>
      </c>
      <c r="E12" s="359">
        <v>80.687839499970124</v>
      </c>
      <c r="F12" s="359">
        <v>1566.9742659553444</v>
      </c>
      <c r="G12" s="359">
        <v>382.3144423</v>
      </c>
      <c r="H12" s="359">
        <v>978.06279613990239</v>
      </c>
      <c r="I12" s="359">
        <v>655.93619109028919</v>
      </c>
      <c r="J12" s="359">
        <v>2.1621656499999999</v>
      </c>
      <c r="K12" s="359">
        <f t="shared" si="0"/>
        <v>28336.207651007779</v>
      </c>
      <c r="M12" s="900"/>
      <c r="N12" s="360"/>
      <c r="O12"/>
      <c r="P12"/>
      <c r="Q12"/>
      <c r="R12"/>
      <c r="S12"/>
      <c r="T12"/>
    </row>
    <row r="13" spans="1:20" x14ac:dyDescent="0.25">
      <c r="A13" s="358">
        <v>2020</v>
      </c>
      <c r="B13" s="359">
        <v>13039.526141632503</v>
      </c>
      <c r="C13" s="359">
        <v>7829.566544080003</v>
      </c>
      <c r="D13" s="359">
        <v>1707.1525987270163</v>
      </c>
      <c r="E13" s="359">
        <v>93.552143480020874</v>
      </c>
      <c r="F13" s="359">
        <v>1460.6263937905728</v>
      </c>
      <c r="G13" s="359">
        <v>366.6663935119999</v>
      </c>
      <c r="H13" s="359">
        <v>1146.6078181248372</v>
      </c>
      <c r="I13" s="359">
        <v>478.49304627782897</v>
      </c>
      <c r="J13" s="359">
        <v>5.5008721300000003</v>
      </c>
      <c r="K13" s="359">
        <f t="shared" si="0"/>
        <v>26127.691951754783</v>
      </c>
      <c r="M13" s="900"/>
      <c r="N13" s="360"/>
      <c r="O13"/>
      <c r="P13"/>
      <c r="Q13"/>
      <c r="R13"/>
      <c r="S13"/>
      <c r="T13"/>
    </row>
    <row r="14" spans="1:20" x14ac:dyDescent="0.25">
      <c r="A14" s="358">
        <v>2021</v>
      </c>
      <c r="B14" s="359">
        <v>20632.834277607762</v>
      </c>
      <c r="C14" s="359">
        <v>10124.029777370009</v>
      </c>
      <c r="D14" s="359">
        <v>2682.9642392794258</v>
      </c>
      <c r="E14" s="359">
        <v>117.02853534004878</v>
      </c>
      <c r="F14" s="359">
        <v>2028.740542254403</v>
      </c>
      <c r="G14" s="359">
        <v>878.87829423300002</v>
      </c>
      <c r="H14" s="359">
        <v>2256.7827503000999</v>
      </c>
      <c r="I14" s="359">
        <v>1032.0927128666199</v>
      </c>
      <c r="J14" s="359">
        <v>3.1513878479999997</v>
      </c>
      <c r="K14" s="359">
        <f t="shared" si="0"/>
        <v>39756.502517099369</v>
      </c>
      <c r="M14" s="900"/>
      <c r="N14" s="360"/>
      <c r="O14"/>
      <c r="P14"/>
      <c r="Q14"/>
      <c r="R14"/>
      <c r="S14"/>
      <c r="T14"/>
    </row>
    <row r="15" spans="1:20" x14ac:dyDescent="0.25">
      <c r="A15" s="358">
        <v>2022</v>
      </c>
      <c r="B15" s="359">
        <v>19848.721102284402</v>
      </c>
      <c r="C15" s="359">
        <v>10157.532436650008</v>
      </c>
      <c r="D15" s="359">
        <v>2675.2160050991329</v>
      </c>
      <c r="E15" s="359">
        <v>90.21852245997259</v>
      </c>
      <c r="F15" s="359">
        <v>1719.5951955198977</v>
      </c>
      <c r="G15" s="359">
        <v>778.57113156099945</v>
      </c>
      <c r="H15" s="359">
        <v>1750.8518400689049</v>
      </c>
      <c r="I15" s="359">
        <v>1095.3407550730708</v>
      </c>
      <c r="J15" s="359">
        <v>3.8181220960000002</v>
      </c>
      <c r="K15" s="359">
        <f t="shared" si="0"/>
        <v>38119.865110812396</v>
      </c>
      <c r="M15" s="900"/>
      <c r="N15" s="360"/>
      <c r="O15"/>
      <c r="P15"/>
      <c r="Q15"/>
      <c r="R15"/>
      <c r="S15"/>
      <c r="T15"/>
    </row>
    <row r="16" spans="1:20" ht="26.25" x14ac:dyDescent="0.25">
      <c r="A16" s="361" t="s">
        <v>818</v>
      </c>
      <c r="B16" s="362">
        <f>SUM(B17:B27)</f>
        <v>21430.778891516613</v>
      </c>
      <c r="C16" s="362">
        <f t="shared" ref="C16:J16" si="1">SUM(C17:C27)</f>
        <v>9833.4296926900006</v>
      </c>
      <c r="D16" s="362">
        <f t="shared" si="1"/>
        <v>2208.8397691082391</v>
      </c>
      <c r="E16" s="362">
        <f t="shared" si="1"/>
        <v>89.092949100029443</v>
      </c>
      <c r="F16" s="362">
        <f t="shared" si="1"/>
        <v>1562.2871832028206</v>
      </c>
      <c r="G16" s="362">
        <f t="shared" si="1"/>
        <v>552.96745435099967</v>
      </c>
      <c r="H16" s="362">
        <f t="shared" si="1"/>
        <v>1519.3620785849905</v>
      </c>
      <c r="I16" s="362">
        <f t="shared" si="1"/>
        <v>1472.2877062023379</v>
      </c>
      <c r="J16" s="362">
        <f t="shared" si="1"/>
        <v>4.3914262949999996</v>
      </c>
      <c r="K16" s="362">
        <f>SUM(K17:K27)</f>
        <v>38673.437151051025</v>
      </c>
    </row>
    <row r="17" spans="1:11" x14ac:dyDescent="0.25">
      <c r="A17" s="363" t="s">
        <v>298</v>
      </c>
      <c r="B17" s="364">
        <v>1351.10887597704</v>
      </c>
      <c r="C17" s="364">
        <v>630.46932880000099</v>
      </c>
      <c r="D17" s="364">
        <v>220.80287002308799</v>
      </c>
      <c r="E17" s="364">
        <v>6.2161588600053097</v>
      </c>
      <c r="F17" s="364">
        <v>140.216771092024</v>
      </c>
      <c r="G17" s="364">
        <v>29.8453824199999</v>
      </c>
      <c r="H17" s="364">
        <v>150.87960000002099</v>
      </c>
      <c r="I17" s="364">
        <v>176.242167214131</v>
      </c>
      <c r="J17" s="364">
        <v>1.5831842679999999</v>
      </c>
      <c r="K17" s="364">
        <f>SUM(B17:J17)</f>
        <v>2707.3643386543104</v>
      </c>
    </row>
    <row r="18" spans="1:11" x14ac:dyDescent="0.25">
      <c r="A18" s="358" t="s">
        <v>299</v>
      </c>
      <c r="B18" s="364">
        <v>1505.7639943100501</v>
      </c>
      <c r="C18" s="364">
        <v>740.12548587000003</v>
      </c>
      <c r="D18" s="364">
        <v>223.951234421648</v>
      </c>
      <c r="E18" s="364">
        <v>10.2433830699943</v>
      </c>
      <c r="F18" s="364">
        <v>145.35737486866</v>
      </c>
      <c r="G18" s="364">
        <v>6.67801573000001</v>
      </c>
      <c r="H18" s="364">
        <v>162.04111390999901</v>
      </c>
      <c r="I18" s="364">
        <v>141.93824186122501</v>
      </c>
      <c r="J18" s="364">
        <v>0.21507131400000001</v>
      </c>
      <c r="K18" s="364">
        <f t="shared" ref="K18:K27" si="2">SUM(B18:J18)</f>
        <v>2936.3139153555758</v>
      </c>
    </row>
    <row r="19" spans="1:11" x14ac:dyDescent="0.25">
      <c r="A19" s="358" t="s">
        <v>300</v>
      </c>
      <c r="B19" s="364">
        <v>2336.3262592247802</v>
      </c>
      <c r="C19" s="364">
        <v>904.90192854999805</v>
      </c>
      <c r="D19" s="364">
        <v>183.33758214321</v>
      </c>
      <c r="E19" s="364">
        <v>9.2449553200006491</v>
      </c>
      <c r="F19" s="364">
        <v>178.05563945529201</v>
      </c>
      <c r="G19" s="364">
        <v>23.633944939999999</v>
      </c>
      <c r="H19" s="364">
        <v>161.762471789996</v>
      </c>
      <c r="I19" s="364">
        <v>239.65787874981601</v>
      </c>
      <c r="J19" s="365">
        <v>4.2403870000000003E-2</v>
      </c>
      <c r="K19" s="364">
        <f t="shared" si="2"/>
        <v>4036.9630640430933</v>
      </c>
    </row>
    <row r="20" spans="1:11" x14ac:dyDescent="0.25">
      <c r="A20" s="358" t="s">
        <v>306</v>
      </c>
      <c r="B20" s="364">
        <v>2064.1036855352199</v>
      </c>
      <c r="C20" s="364">
        <v>951.29071753000096</v>
      </c>
      <c r="D20" s="364">
        <v>218.04146242803699</v>
      </c>
      <c r="E20" s="364">
        <v>8.2981316600078792</v>
      </c>
      <c r="F20" s="364">
        <v>168.45751762822101</v>
      </c>
      <c r="G20" s="364">
        <v>67.476697201000306</v>
      </c>
      <c r="H20" s="364">
        <v>137.40423368997801</v>
      </c>
      <c r="I20" s="364">
        <v>132.843850817299</v>
      </c>
      <c r="J20" s="366">
        <v>4.1784600000000002E-3</v>
      </c>
      <c r="K20" s="364">
        <f t="shared" si="2"/>
        <v>3747.920474949764</v>
      </c>
    </row>
    <row r="21" spans="1:11" x14ac:dyDescent="0.25">
      <c r="A21" s="358" t="s">
        <v>308</v>
      </c>
      <c r="B21" s="364">
        <v>1887.1018381894901</v>
      </c>
      <c r="C21" s="364">
        <v>891.27852761000099</v>
      </c>
      <c r="D21" s="364">
        <v>254.72751452084799</v>
      </c>
      <c r="E21" s="364">
        <v>8.7491022200061099</v>
      </c>
      <c r="F21" s="364">
        <v>135.68186716088499</v>
      </c>
      <c r="G21" s="364">
        <v>57.827791279999801</v>
      </c>
      <c r="H21" s="364">
        <v>42.314059509968402</v>
      </c>
      <c r="I21" s="364">
        <v>107.786458514381</v>
      </c>
      <c r="J21" s="364">
        <v>1.1280863350000001</v>
      </c>
      <c r="K21" s="364">
        <f t="shared" si="2"/>
        <v>3386.5952453405794</v>
      </c>
    </row>
    <row r="22" spans="1:11" x14ac:dyDescent="0.25">
      <c r="A22" s="358" t="s">
        <v>309</v>
      </c>
      <c r="B22" s="364">
        <v>2394.7544964848298</v>
      </c>
      <c r="C22" s="364">
        <v>909.290827299998</v>
      </c>
      <c r="D22" s="364">
        <v>140.698663466396</v>
      </c>
      <c r="E22" s="364">
        <v>8.4564999100070892</v>
      </c>
      <c r="F22" s="364">
        <v>181.72224952855399</v>
      </c>
      <c r="G22" s="364">
        <v>67.758932569999999</v>
      </c>
      <c r="H22" s="364">
        <v>180.56681642503301</v>
      </c>
      <c r="I22" s="364">
        <v>87.296282759735803</v>
      </c>
      <c r="J22" s="364">
        <v>0.25334073000000001</v>
      </c>
      <c r="K22" s="364">
        <f t="shared" si="2"/>
        <v>3970.7981091745537</v>
      </c>
    </row>
    <row r="23" spans="1:11" x14ac:dyDescent="0.25">
      <c r="A23" s="358" t="s">
        <v>321</v>
      </c>
      <c r="B23" s="364">
        <v>1957.1872278952901</v>
      </c>
      <c r="C23" s="364">
        <v>864.13141282000095</v>
      </c>
      <c r="D23" s="364">
        <v>217.538618913476</v>
      </c>
      <c r="E23" s="364">
        <v>9.5229539200073905</v>
      </c>
      <c r="F23" s="364">
        <v>149.93296306016799</v>
      </c>
      <c r="G23" s="364">
        <v>57.155727599999999</v>
      </c>
      <c r="H23" s="364">
        <v>155.024006919974</v>
      </c>
      <c r="I23" s="364">
        <v>91.528305606980894</v>
      </c>
      <c r="J23" s="364">
        <v>0.11005142</v>
      </c>
      <c r="K23" s="364">
        <f t="shared" si="2"/>
        <v>3502.131268155897</v>
      </c>
    </row>
    <row r="24" spans="1:11" x14ac:dyDescent="0.25">
      <c r="A24" s="358" t="s">
        <v>329</v>
      </c>
      <c r="B24" s="364">
        <v>1997.5106831311</v>
      </c>
      <c r="C24" s="364">
        <v>904.50858693999999</v>
      </c>
      <c r="D24" s="364">
        <v>194.495827674434</v>
      </c>
      <c r="E24" s="364">
        <v>8.3920960599998509</v>
      </c>
      <c r="F24" s="364">
        <v>155.51671300082299</v>
      </c>
      <c r="G24" s="364">
        <v>69.038518269999699</v>
      </c>
      <c r="H24" s="364">
        <v>107.763099080015</v>
      </c>
      <c r="I24" s="364">
        <v>148.73805441512599</v>
      </c>
      <c r="J24" s="364">
        <v>0.59340484699999996</v>
      </c>
      <c r="K24" s="364">
        <f t="shared" si="2"/>
        <v>3586.5569834184976</v>
      </c>
    </row>
    <row r="25" spans="1:11" x14ac:dyDescent="0.25">
      <c r="A25" s="358" t="s">
        <v>339</v>
      </c>
      <c r="B25" s="364">
        <v>2077.4517351363102</v>
      </c>
      <c r="C25" s="364">
        <v>920.49011541000095</v>
      </c>
      <c r="D25" s="364">
        <v>183.784606177265</v>
      </c>
      <c r="E25" s="364">
        <v>6.49031583001101</v>
      </c>
      <c r="F25" s="364">
        <v>83.555891088004998</v>
      </c>
      <c r="G25" s="364">
        <v>45.436304359999902</v>
      </c>
      <c r="H25" s="364">
        <v>145.59465675000001</v>
      </c>
      <c r="I25" s="364">
        <v>118.413972578287</v>
      </c>
      <c r="J25" s="365">
        <v>1.4117220999999999E-2</v>
      </c>
      <c r="K25" s="364">
        <f t="shared" si="2"/>
        <v>3581.2317145508791</v>
      </c>
    </row>
    <row r="26" spans="1:11" x14ac:dyDescent="0.25">
      <c r="A26" s="358" t="s">
        <v>705</v>
      </c>
      <c r="B26" s="364">
        <v>1991.1657594435401</v>
      </c>
      <c r="C26" s="364">
        <v>1054.6121980400001</v>
      </c>
      <c r="D26" s="364">
        <v>198.797864003462</v>
      </c>
      <c r="E26" s="364">
        <v>6.3073263399930903</v>
      </c>
      <c r="F26" s="364">
        <v>156.685281121424</v>
      </c>
      <c r="G26" s="364">
        <v>58.786098030000197</v>
      </c>
      <c r="H26" s="364">
        <v>117.61711540000501</v>
      </c>
      <c r="I26" s="364">
        <v>107.110896927388</v>
      </c>
      <c r="J26" s="364">
        <v>5.5193329999999999E-2</v>
      </c>
      <c r="K26" s="364">
        <f t="shared" si="2"/>
        <v>3691.137732635812</v>
      </c>
    </row>
    <row r="27" spans="1:11" x14ac:dyDescent="0.25">
      <c r="A27" s="358" t="s">
        <v>773</v>
      </c>
      <c r="B27" s="364">
        <v>1868.30433618896</v>
      </c>
      <c r="C27" s="364">
        <v>1062.33056382</v>
      </c>
      <c r="D27" s="364">
        <v>172.66352533637499</v>
      </c>
      <c r="E27" s="364">
        <v>7.1720259099967603</v>
      </c>
      <c r="F27" s="364">
        <v>67.1049151987648</v>
      </c>
      <c r="G27" s="364">
        <v>69.330041949999895</v>
      </c>
      <c r="H27" s="364">
        <v>158.39490511000099</v>
      </c>
      <c r="I27" s="364">
        <v>120.73159675796801</v>
      </c>
      <c r="J27" s="364">
        <v>0.39239449999999998</v>
      </c>
      <c r="K27" s="364">
        <f t="shared" si="2"/>
        <v>3526.4243047720652</v>
      </c>
    </row>
    <row r="28" spans="1:11" x14ac:dyDescent="0.25">
      <c r="A28" s="358"/>
      <c r="B28" s="364"/>
      <c r="C28" s="364"/>
      <c r="D28" s="364"/>
      <c r="E28" s="364"/>
      <c r="F28" s="364"/>
      <c r="G28" s="364"/>
      <c r="H28" s="364"/>
      <c r="I28" s="364"/>
      <c r="J28" s="364"/>
      <c r="K28" s="367"/>
    </row>
    <row r="29" spans="1:11" x14ac:dyDescent="0.25">
      <c r="A29" s="368" t="s">
        <v>819</v>
      </c>
      <c r="B29" s="197"/>
      <c r="C29" s="197"/>
      <c r="D29" s="197"/>
      <c r="E29" s="197"/>
      <c r="F29" s="197"/>
      <c r="G29" s="197"/>
      <c r="H29" s="197"/>
      <c r="I29" s="197"/>
      <c r="J29" s="197"/>
      <c r="K29" s="8"/>
    </row>
    <row r="30" spans="1:11" x14ac:dyDescent="0.25">
      <c r="A30" s="363" t="s">
        <v>769</v>
      </c>
      <c r="B30" s="364">
        <v>1522.7663083842899</v>
      </c>
      <c r="C30" s="364">
        <v>783.07883395000204</v>
      </c>
      <c r="D30" s="364">
        <v>162.39117349318701</v>
      </c>
      <c r="E30" s="364">
        <v>6.5003272999907402</v>
      </c>
      <c r="F30" s="364">
        <v>123.66644623188201</v>
      </c>
      <c r="G30" s="364">
        <v>74.244892536999799</v>
      </c>
      <c r="H30" s="364">
        <v>103.961913579997</v>
      </c>
      <c r="I30" s="364">
        <v>100.072760657887</v>
      </c>
      <c r="J30" s="364">
        <v>0.1576111</v>
      </c>
      <c r="K30" s="364">
        <f>SUM(B30:J30)</f>
        <v>2876.8402672342363</v>
      </c>
    </row>
    <row r="31" spans="1:11" x14ac:dyDescent="0.25">
      <c r="A31" s="363" t="s">
        <v>770</v>
      </c>
      <c r="B31" s="364">
        <v>1868.30433618896</v>
      </c>
      <c r="C31" s="364">
        <v>1062.33056382</v>
      </c>
      <c r="D31" s="364">
        <v>172.66352533637499</v>
      </c>
      <c r="E31" s="364">
        <v>7.1720259099967603</v>
      </c>
      <c r="F31" s="364">
        <v>67.1049151987648</v>
      </c>
      <c r="G31" s="364">
        <v>69.330041949999895</v>
      </c>
      <c r="H31" s="364">
        <v>158.39490511000099</v>
      </c>
      <c r="I31" s="364">
        <v>120.73159675796801</v>
      </c>
      <c r="J31" s="364">
        <v>0.39239449999999998</v>
      </c>
      <c r="K31" s="364">
        <f>SUM(B31:J31)</f>
        <v>3526.4243047720652</v>
      </c>
    </row>
    <row r="32" spans="1:11" x14ac:dyDescent="0.25">
      <c r="A32" s="369" t="s">
        <v>486</v>
      </c>
      <c r="B32" s="370">
        <f>B31/B30-1</f>
        <v>0.22691467883295791</v>
      </c>
      <c r="C32" s="370">
        <f>C31/C30-1</f>
        <v>0.35660742924361499</v>
      </c>
      <c r="D32" s="370">
        <f>D31/D30-1</f>
        <v>6.3256836084252699E-2</v>
      </c>
      <c r="E32" s="370">
        <f>E31/E30-1</f>
        <v>0.10333304447715674</v>
      </c>
      <c r="F32" s="370">
        <f t="shared" ref="F32:H32" si="3">F31/F30-1</f>
        <v>-0.45737168614889234</v>
      </c>
      <c r="G32" s="370">
        <f t="shared" si="3"/>
        <v>-6.6197827474133608E-2</v>
      </c>
      <c r="H32" s="370">
        <f t="shared" si="3"/>
        <v>0.52358589463744987</v>
      </c>
      <c r="I32" s="370">
        <f>I31/I30-1</f>
        <v>0.2064381552409269</v>
      </c>
      <c r="J32" s="370">
        <f>J31/J30-1</f>
        <v>1.4896374684270333</v>
      </c>
      <c r="K32" s="370">
        <f>K31/K30-1</f>
        <v>0.22579774238294159</v>
      </c>
    </row>
    <row r="33" spans="1:12" x14ac:dyDescent="0.25">
      <c r="A33" s="371"/>
      <c r="B33" s="372"/>
      <c r="C33" s="372"/>
      <c r="D33" s="372"/>
      <c r="E33" s="372"/>
      <c r="F33" s="372"/>
      <c r="G33" s="372"/>
      <c r="H33" s="372"/>
      <c r="I33" s="372"/>
      <c r="J33" s="372"/>
      <c r="K33" s="372"/>
    </row>
    <row r="34" spans="1:12" x14ac:dyDescent="0.25">
      <c r="A34" s="368" t="s">
        <v>820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</row>
    <row r="35" spans="1:12" x14ac:dyDescent="0.25">
      <c r="A35" s="363" t="s">
        <v>771</v>
      </c>
      <c r="B35" s="364">
        <v>17897.306495461478</v>
      </c>
      <c r="C35" s="364">
        <v>9328.1207519700092</v>
      </c>
      <c r="D35" s="364">
        <v>2517.1643858653133</v>
      </c>
      <c r="E35" s="364">
        <v>81.243152739966817</v>
      </c>
      <c r="F35" s="364">
        <v>1548.7625078501308</v>
      </c>
      <c r="G35" s="364">
        <v>710.39449956699934</v>
      </c>
      <c r="H35" s="364">
        <v>1559.5042993189597</v>
      </c>
      <c r="I35" s="364">
        <v>977.66811835082547</v>
      </c>
      <c r="J35" s="364">
        <v>3.8065939960000001</v>
      </c>
      <c r="K35" s="364">
        <f>SUM(B35:J35)</f>
        <v>34623.970805119679</v>
      </c>
    </row>
    <row r="36" spans="1:12" x14ac:dyDescent="0.25">
      <c r="A36" s="363" t="s">
        <v>772</v>
      </c>
      <c r="B36" s="364">
        <v>21430.778891516613</v>
      </c>
      <c r="C36" s="364">
        <v>9833.4296926900006</v>
      </c>
      <c r="D36" s="364">
        <v>2208.8397691082391</v>
      </c>
      <c r="E36" s="364">
        <v>89.092949100029443</v>
      </c>
      <c r="F36" s="364">
        <v>1562.2871832028206</v>
      </c>
      <c r="G36" s="364">
        <v>552.96745435099967</v>
      </c>
      <c r="H36" s="364">
        <v>1519.3620785849905</v>
      </c>
      <c r="I36" s="364">
        <v>1472.2877062023379</v>
      </c>
      <c r="J36" s="364">
        <v>4.3914262949999996</v>
      </c>
      <c r="K36" s="364">
        <f>SUM(B36:J36)</f>
        <v>38673.437151051025</v>
      </c>
    </row>
    <row r="37" spans="1:12" x14ac:dyDescent="0.25">
      <c r="A37" s="369" t="s">
        <v>486</v>
      </c>
      <c r="B37" s="370">
        <f>B36/B35-1</f>
        <v>0.19743040087910302</v>
      </c>
      <c r="C37" s="370">
        <f t="shared" ref="C37:J37" si="4">C36/C35-1</f>
        <v>5.417049737625601E-2</v>
      </c>
      <c r="D37" s="370">
        <f t="shared" si="4"/>
        <v>-0.12248886822347238</v>
      </c>
      <c r="E37" s="370">
        <f>E36/E35-1</f>
        <v>9.6621020914676947E-2</v>
      </c>
      <c r="F37" s="370">
        <f t="shared" si="4"/>
        <v>8.7325689278621166E-3</v>
      </c>
      <c r="G37" s="370">
        <f t="shared" si="4"/>
        <v>-0.22160510154844215</v>
      </c>
      <c r="H37" s="370">
        <f t="shared" si="4"/>
        <v>-2.5740371957614694E-2</v>
      </c>
      <c r="I37" s="370">
        <f t="shared" si="4"/>
        <v>0.50591768164216999</v>
      </c>
      <c r="J37" s="370">
        <f t="shared" si="4"/>
        <v>0.1536366367452231</v>
      </c>
      <c r="K37" s="370">
        <f>K36/K35-1</f>
        <v>0.11695557302551118</v>
      </c>
    </row>
    <row r="38" spans="1:12" x14ac:dyDescent="0.25">
      <c r="A38" s="198"/>
      <c r="B38" s="372"/>
      <c r="C38" s="372"/>
      <c r="D38" s="372"/>
      <c r="E38" s="372"/>
      <c r="F38" s="372"/>
      <c r="G38" s="372"/>
      <c r="H38" s="372"/>
      <c r="I38" s="372"/>
      <c r="J38" s="372"/>
      <c r="K38" s="373"/>
    </row>
    <row r="39" spans="1:12" x14ac:dyDescent="0.25">
      <c r="A39" s="198"/>
      <c r="B39" s="374"/>
      <c r="C39" s="374"/>
      <c r="D39" s="374"/>
      <c r="E39" s="374"/>
      <c r="F39" s="374"/>
      <c r="G39" s="374"/>
      <c r="H39" s="374"/>
      <c r="I39" s="374"/>
      <c r="J39" s="374"/>
      <c r="K39" s="375"/>
    </row>
    <row r="40" spans="1:12" x14ac:dyDescent="0.25">
      <c r="A40" s="368" t="s">
        <v>487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8"/>
    </row>
    <row r="41" spans="1:12" x14ac:dyDescent="0.25">
      <c r="A41" s="358" t="s">
        <v>713</v>
      </c>
      <c r="B41" s="364">
        <v>1991.1657594435401</v>
      </c>
      <c r="C41" s="364">
        <v>1054.6121980400001</v>
      </c>
      <c r="D41" s="364">
        <v>198.797864003462</v>
      </c>
      <c r="E41" s="364">
        <v>6.3073263399930903</v>
      </c>
      <c r="F41" s="364">
        <v>156.685281121424</v>
      </c>
      <c r="G41" s="364">
        <v>58.786098030000197</v>
      </c>
      <c r="H41" s="364">
        <v>117.61711540000501</v>
      </c>
      <c r="I41" s="364">
        <v>107.110896927388</v>
      </c>
      <c r="J41" s="901">
        <v>5.5193329999999999E-2</v>
      </c>
      <c r="K41" s="364">
        <f>SUM(B41:J41)</f>
        <v>3691.137732635812</v>
      </c>
    </row>
    <row r="42" spans="1:12" x14ac:dyDescent="0.25">
      <c r="A42" s="358" t="s">
        <v>770</v>
      </c>
      <c r="B42" s="364">
        <v>1868.30433618896</v>
      </c>
      <c r="C42" s="364">
        <v>1062.33056382</v>
      </c>
      <c r="D42" s="364">
        <v>172.66352533637499</v>
      </c>
      <c r="E42" s="364">
        <v>7.1720259099967603</v>
      </c>
      <c r="F42" s="364">
        <v>67.1049151987648</v>
      </c>
      <c r="G42" s="364">
        <v>69.330041949999895</v>
      </c>
      <c r="H42" s="364">
        <v>158.39490511000099</v>
      </c>
      <c r="I42" s="364">
        <v>120.73159675796801</v>
      </c>
      <c r="J42" s="364">
        <v>0.39239449999999998</v>
      </c>
      <c r="K42" s="364">
        <f>SUM(B42:J42)</f>
        <v>3526.4243047720652</v>
      </c>
    </row>
    <row r="43" spans="1:12" x14ac:dyDescent="0.25">
      <c r="A43" s="369" t="s">
        <v>486</v>
      </c>
      <c r="B43" s="370">
        <f>B42/B41-1</f>
        <v>-6.1703262358687616E-2</v>
      </c>
      <c r="C43" s="370">
        <f>C42/C41-1</f>
        <v>7.3186767556305821E-3</v>
      </c>
      <c r="D43" s="370">
        <f>D42/D41-1</f>
        <v>-0.13146186855725916</v>
      </c>
      <c r="E43" s="370">
        <f t="shared" ref="E43:I43" si="5">E42/E41-1</f>
        <v>0.13709447131676678</v>
      </c>
      <c r="F43" s="370">
        <f t="shared" si="5"/>
        <v>-0.57172164023012773</v>
      </c>
      <c r="G43" s="370">
        <f t="shared" si="5"/>
        <v>0.17936118016573976</v>
      </c>
      <c r="H43" s="370">
        <f t="shared" si="5"/>
        <v>0.34669945416799641</v>
      </c>
      <c r="I43" s="370">
        <f t="shared" si="5"/>
        <v>0.12716446431975714</v>
      </c>
      <c r="J43" s="370">
        <f>J42/J41-1</f>
        <v>6.109455073647486</v>
      </c>
      <c r="K43" s="370">
        <f>K42/K41-1</f>
        <v>-4.462402646409136E-2</v>
      </c>
    </row>
    <row r="44" spans="1:12" x14ac:dyDescent="0.25">
      <c r="B44"/>
      <c r="C44"/>
      <c r="D44"/>
      <c r="E44"/>
      <c r="F44"/>
      <c r="G44"/>
      <c r="H44"/>
      <c r="I44"/>
      <c r="J44"/>
    </row>
    <row r="45" spans="1:12" x14ac:dyDescent="0.25">
      <c r="B45"/>
      <c r="C45"/>
      <c r="D45"/>
      <c r="E45"/>
      <c r="F45"/>
      <c r="G45"/>
      <c r="H45"/>
      <c r="I45"/>
      <c r="J45"/>
      <c r="K45"/>
      <c r="L45"/>
    </row>
    <row r="47" spans="1:12" x14ac:dyDescent="0.25">
      <c r="A47" s="939" t="s">
        <v>488</v>
      </c>
      <c r="B47" s="939"/>
      <c r="C47" s="939"/>
      <c r="D47" s="939"/>
      <c r="E47" s="939"/>
      <c r="F47" s="939"/>
      <c r="G47" s="939"/>
      <c r="H47" s="939"/>
      <c r="I47" s="939"/>
      <c r="J47" s="939"/>
      <c r="K47" s="939"/>
    </row>
    <row r="51" spans="1:26" x14ac:dyDescent="0.25">
      <c r="A51" s="376"/>
    </row>
    <row r="53" spans="1:26" x14ac:dyDescent="0.25">
      <c r="A53" s="376"/>
    </row>
    <row r="63" spans="1:26" s="25" customFormat="1" x14ac:dyDescent="0.25">
      <c r="A63" s="198" t="s">
        <v>489</v>
      </c>
      <c r="B63" s="8"/>
      <c r="C63" s="8"/>
      <c r="D63" s="8"/>
      <c r="E63" s="8"/>
      <c r="F63" s="8"/>
      <c r="G63" s="8"/>
      <c r="H63" s="8"/>
      <c r="I63" s="8"/>
      <c r="J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25" customFormat="1" x14ac:dyDescent="0.25">
      <c r="A64" s="377" t="s">
        <v>297</v>
      </c>
      <c r="B64" s="378" t="s">
        <v>478</v>
      </c>
      <c r="C64" s="378" t="s">
        <v>479</v>
      </c>
      <c r="D64" s="378" t="s">
        <v>480</v>
      </c>
      <c r="E64" s="378" t="s">
        <v>481</v>
      </c>
      <c r="F64" s="378" t="s">
        <v>482</v>
      </c>
      <c r="G64" s="378" t="s">
        <v>483</v>
      </c>
      <c r="H64" s="378" t="s">
        <v>484</v>
      </c>
      <c r="I64" s="378" t="s">
        <v>485</v>
      </c>
      <c r="J64" s="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25" customFormat="1" x14ac:dyDescent="0.25">
      <c r="A65" s="7"/>
      <c r="B65" s="379" t="s">
        <v>490</v>
      </c>
      <c r="C65" s="379" t="s">
        <v>491</v>
      </c>
      <c r="D65" s="379" t="s">
        <v>490</v>
      </c>
      <c r="E65" s="379" t="s">
        <v>492</v>
      </c>
      <c r="F65" s="379" t="s">
        <v>490</v>
      </c>
      <c r="G65" s="379" t="s">
        <v>490</v>
      </c>
      <c r="H65" s="379" t="s">
        <v>493</v>
      </c>
      <c r="I65" s="379" t="s">
        <v>490</v>
      </c>
      <c r="J65" s="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25" customFormat="1" x14ac:dyDescent="0.25">
      <c r="A66" s="358">
        <v>2013</v>
      </c>
      <c r="B66" s="367">
        <v>1324.854204</v>
      </c>
      <c r="C66" s="367">
        <v>6047.3659180000004</v>
      </c>
      <c r="D66" s="367">
        <v>1059.3689420000001</v>
      </c>
      <c r="E66" s="367">
        <v>21.204194000000001</v>
      </c>
      <c r="F66" s="367">
        <v>855.15530999999999</v>
      </c>
      <c r="G66" s="367">
        <v>23.424299999999999</v>
      </c>
      <c r="H66" s="367">
        <v>10.373200000000001</v>
      </c>
      <c r="I66" s="367">
        <v>18.128929260030901</v>
      </c>
      <c r="J66" s="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25" customFormat="1" x14ac:dyDescent="0.25">
      <c r="A67" s="358">
        <v>2014</v>
      </c>
      <c r="B67" s="367">
        <v>1319.8441359999999</v>
      </c>
      <c r="C67" s="367">
        <v>5323.3804</v>
      </c>
      <c r="D67" s="367">
        <v>1124.41966</v>
      </c>
      <c r="E67" s="367">
        <v>17.144967999999999</v>
      </c>
      <c r="F67" s="367">
        <v>771.45482600000003</v>
      </c>
      <c r="G67" s="367">
        <v>23.8873</v>
      </c>
      <c r="H67" s="367">
        <v>11.368121</v>
      </c>
      <c r="I67" s="367">
        <v>16.4946924608</v>
      </c>
      <c r="J67" s="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25" customFormat="1" x14ac:dyDescent="0.25">
      <c r="A68" s="358">
        <v>2015</v>
      </c>
      <c r="B68" s="367">
        <v>1643.756969</v>
      </c>
      <c r="C68" s="367">
        <v>5743.7721410000004</v>
      </c>
      <c r="D68" s="367">
        <v>1190.298859</v>
      </c>
      <c r="E68" s="367">
        <v>8.9059539999999995</v>
      </c>
      <c r="F68" s="367">
        <v>938.359602</v>
      </c>
      <c r="G68" s="367">
        <v>20.811199999999999</v>
      </c>
      <c r="H68" s="367">
        <v>11.646831000000001</v>
      </c>
      <c r="I68" s="367">
        <v>17.764907390686901</v>
      </c>
      <c r="J68" s="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25" customFormat="1" x14ac:dyDescent="0.25">
      <c r="A69" s="358">
        <v>2016</v>
      </c>
      <c r="B69" s="367">
        <v>2317.2932110000002</v>
      </c>
      <c r="C69" s="367">
        <v>5936.5698080000002</v>
      </c>
      <c r="D69" s="367">
        <v>1102.9358440000001</v>
      </c>
      <c r="E69" s="367">
        <v>7.1565099999999999</v>
      </c>
      <c r="F69" s="367">
        <v>942.29859899999997</v>
      </c>
      <c r="G69" s="367">
        <v>18.915343</v>
      </c>
      <c r="H69" s="367">
        <v>11.089091</v>
      </c>
      <c r="I69" s="367">
        <v>24.500516022025099</v>
      </c>
      <c r="J69" s="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25" customFormat="1" x14ac:dyDescent="0.25">
      <c r="A70" s="358">
        <v>2017</v>
      </c>
      <c r="B70" s="367">
        <v>2438.0425140000002</v>
      </c>
      <c r="C70" s="367">
        <v>6563.9221310000003</v>
      </c>
      <c r="D70" s="367">
        <v>1236.5138629999999</v>
      </c>
      <c r="E70" s="367">
        <v>6.9465320000000004</v>
      </c>
      <c r="F70" s="367">
        <v>865.54154800000003</v>
      </c>
      <c r="G70" s="367">
        <v>18.107502</v>
      </c>
      <c r="H70" s="367">
        <v>11.692759000000001</v>
      </c>
      <c r="I70" s="367">
        <v>25.423540350680799</v>
      </c>
      <c r="J70" s="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25" customFormat="1" x14ac:dyDescent="0.25">
      <c r="A71" s="358">
        <v>2018</v>
      </c>
      <c r="B71" s="367">
        <v>2487.8854569999999</v>
      </c>
      <c r="C71" s="367">
        <v>6513.3016530000004</v>
      </c>
      <c r="D71" s="367">
        <v>1208.0306520000001</v>
      </c>
      <c r="E71" s="367">
        <v>7.8107290000000003</v>
      </c>
      <c r="F71" s="367">
        <v>793.74422600000003</v>
      </c>
      <c r="G71" s="367">
        <v>17.110648999999999</v>
      </c>
      <c r="H71" s="367">
        <v>14.680347999999999</v>
      </c>
      <c r="I71" s="367">
        <v>27.171357639812072</v>
      </c>
      <c r="J71" s="38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25" customFormat="1" x14ac:dyDescent="0.25">
      <c r="A72" s="358">
        <v>2019</v>
      </c>
      <c r="B72" s="367">
        <v>2554.9391948135981</v>
      </c>
      <c r="C72" s="367">
        <v>6139.6800270651038</v>
      </c>
      <c r="D72" s="367">
        <v>1194.6094978007111</v>
      </c>
      <c r="E72" s="367">
        <v>4.7343134888109999</v>
      </c>
      <c r="F72" s="367">
        <v>835.96116070666903</v>
      </c>
      <c r="G72" s="367">
        <v>20.077339641999998</v>
      </c>
      <c r="H72" s="367">
        <v>15.748065453362999</v>
      </c>
      <c r="I72" s="367">
        <v>30.33935485617063</v>
      </c>
      <c r="J72" s="38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25" customFormat="1" x14ac:dyDescent="0.25">
      <c r="A73" s="358">
        <v>2020</v>
      </c>
      <c r="B73" s="367">
        <v>2183.680597735944</v>
      </c>
      <c r="C73" s="367">
        <v>4426.6311021439533</v>
      </c>
      <c r="D73" s="367">
        <v>1169.900012381546</v>
      </c>
      <c r="E73" s="367">
        <v>4.6800948318969997</v>
      </c>
      <c r="F73" s="367">
        <v>746.20684186854987</v>
      </c>
      <c r="G73" s="367">
        <v>20.095348600000001</v>
      </c>
      <c r="H73" s="367">
        <v>14.290312997073</v>
      </c>
      <c r="I73" s="367">
        <v>29.568652286041463</v>
      </c>
      <c r="J73" s="38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25" customFormat="1" x14ac:dyDescent="0.25">
      <c r="A74" s="358">
        <v>2021</v>
      </c>
      <c r="B74" s="367">
        <v>2310.8347382092288</v>
      </c>
      <c r="C74" s="367">
        <v>5629.1226642628008</v>
      </c>
      <c r="D74" s="367">
        <v>1215.024975133882</v>
      </c>
      <c r="E74" s="367">
        <v>4.6418586206430001</v>
      </c>
      <c r="F74" s="367">
        <v>863.499287469617</v>
      </c>
      <c r="G74" s="367">
        <v>25.375482399999999</v>
      </c>
      <c r="H74" s="367">
        <v>18.181757074429001</v>
      </c>
      <c r="I74" s="367">
        <v>32.242284585744237</v>
      </c>
      <c r="J74" s="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25" customFormat="1" x14ac:dyDescent="0.25">
      <c r="A75" s="358">
        <v>2022</v>
      </c>
      <c r="B75" s="367">
        <v>2519.2343591594563</v>
      </c>
      <c r="C75" s="367">
        <v>5644.1513698211675</v>
      </c>
      <c r="D75" s="367">
        <v>1104.8715515794979</v>
      </c>
      <c r="E75" s="367">
        <v>4.2071969278010002</v>
      </c>
      <c r="F75" s="367">
        <v>758.39218752710099</v>
      </c>
      <c r="G75" s="367">
        <v>26.669919499999999</v>
      </c>
      <c r="H75" s="367">
        <v>19.408608194498001</v>
      </c>
      <c r="I75" s="367">
        <v>29.699434998279987</v>
      </c>
      <c r="J75" s="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25" customFormat="1" x14ac:dyDescent="0.25">
      <c r="A76" s="377" t="s">
        <v>821</v>
      </c>
      <c r="B76" s="362">
        <f>SUM(B77:B87)</f>
        <v>2722.5922212201258</v>
      </c>
      <c r="C76" s="362">
        <f>SUM(C77:C87)</f>
        <v>5075.7020196820595</v>
      </c>
      <c r="D76" s="362">
        <f t="shared" ref="D76:I76" si="6">SUM(D77:D87)</f>
        <v>1261.247776700915</v>
      </c>
      <c r="E76" s="381">
        <f t="shared" si="6"/>
        <v>3.8570675220980006</v>
      </c>
      <c r="F76" s="362">
        <f t="shared" si="6"/>
        <v>673.75949923862288</v>
      </c>
      <c r="G76" s="362">
        <f t="shared" si="6"/>
        <v>20.866506629</v>
      </c>
      <c r="H76" s="362">
        <f t="shared" si="6"/>
        <v>17.577194440901</v>
      </c>
      <c r="I76" s="362">
        <f t="shared" si="6"/>
        <v>31.737907599952376</v>
      </c>
      <c r="J76" s="38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25" customFormat="1" x14ac:dyDescent="0.25">
      <c r="A77" s="358" t="s">
        <v>298</v>
      </c>
      <c r="B77" s="367">
        <v>170.32731308618099</v>
      </c>
      <c r="C77" s="367">
        <v>332.86519261470397</v>
      </c>
      <c r="D77" s="367">
        <v>100.097827199283</v>
      </c>
      <c r="E77" s="383">
        <v>0.26641342541700003</v>
      </c>
      <c r="F77" s="367">
        <v>58.764037526707</v>
      </c>
      <c r="G77" s="367">
        <v>1.0960747</v>
      </c>
      <c r="H77" s="367">
        <v>1.737741099188</v>
      </c>
      <c r="I77" s="367">
        <v>3.2286504451781899</v>
      </c>
      <c r="J77" s="36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25" customFormat="1" x14ac:dyDescent="0.25">
      <c r="A78" s="358" t="s">
        <v>299</v>
      </c>
      <c r="B78" s="367">
        <v>184.02172140401501</v>
      </c>
      <c r="C78" s="367">
        <v>399.327172127778</v>
      </c>
      <c r="D78" s="367">
        <v>117.677311815373</v>
      </c>
      <c r="E78" s="383">
        <v>0.44234571551599999</v>
      </c>
      <c r="F78" s="367">
        <v>64.823264527733002</v>
      </c>
      <c r="G78" s="367">
        <v>0.25453360000000003</v>
      </c>
      <c r="H78" s="367">
        <v>1.725900062</v>
      </c>
      <c r="I78" s="367">
        <v>2.5892803978142598</v>
      </c>
      <c r="J78" s="36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25" customFormat="1" x14ac:dyDescent="0.25">
      <c r="A79" s="358" t="s">
        <v>300</v>
      </c>
      <c r="B79" s="367">
        <v>286.99642473202499</v>
      </c>
      <c r="C79" s="367">
        <v>472.45081841146902</v>
      </c>
      <c r="D79" s="367">
        <v>93.639252934892994</v>
      </c>
      <c r="E79" s="383">
        <v>0.42397511418700001</v>
      </c>
      <c r="F79" s="367">
        <v>78.877801755457</v>
      </c>
      <c r="G79" s="367">
        <v>0.91496679999999997</v>
      </c>
      <c r="H79" s="367">
        <v>1.723409393864</v>
      </c>
      <c r="I79" s="367">
        <v>4.5869201213494897</v>
      </c>
      <c r="J79" s="36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customFormat="1" x14ac:dyDescent="0.25">
      <c r="A80" s="358" t="s">
        <v>306</v>
      </c>
      <c r="B80" s="367">
        <v>258.64136588996502</v>
      </c>
      <c r="C80" s="367">
        <v>475.25542092152801</v>
      </c>
      <c r="D80" s="367">
        <v>119.345647307653</v>
      </c>
      <c r="E80" s="383">
        <v>0.36394424965700001</v>
      </c>
      <c r="F80" s="367">
        <v>71.404762214266</v>
      </c>
      <c r="G80" s="367">
        <v>2.5631548999999998</v>
      </c>
      <c r="H80" s="367">
        <v>1.634355267486</v>
      </c>
      <c r="I80" s="367">
        <v>2.5941545275471598</v>
      </c>
      <c r="J80" s="9"/>
    </row>
    <row r="81" spans="1:26" customFormat="1" x14ac:dyDescent="0.25">
      <c r="A81" s="358" t="s">
        <v>308</v>
      </c>
      <c r="B81" s="367">
        <v>247.44427761301901</v>
      </c>
      <c r="C81" s="367">
        <v>447.61323820650199</v>
      </c>
      <c r="D81" s="367">
        <v>148.136058952176</v>
      </c>
      <c r="E81" s="383">
        <v>0.35145562300900002</v>
      </c>
      <c r="F81" s="367">
        <v>59.127027448309001</v>
      </c>
      <c r="G81" s="367">
        <v>2.1420978000000002</v>
      </c>
      <c r="H81" s="367">
        <v>0.51753281665299999</v>
      </c>
      <c r="I81" s="367">
        <v>2.5208174932549601</v>
      </c>
      <c r="J81" s="9"/>
    </row>
    <row r="82" spans="1:26" customFormat="1" x14ac:dyDescent="0.25">
      <c r="A82" s="358" t="s">
        <v>309</v>
      </c>
      <c r="B82" s="367">
        <v>295.04750209797498</v>
      </c>
      <c r="C82" s="367">
        <v>468.44110169071598</v>
      </c>
      <c r="D82" s="367">
        <v>87.431840972572999</v>
      </c>
      <c r="E82" s="383">
        <v>0.35839439193900002</v>
      </c>
      <c r="F82" s="367">
        <v>78.523868731958004</v>
      </c>
      <c r="G82" s="367">
        <v>2.4444560000000002</v>
      </c>
      <c r="H82" s="367">
        <v>1.9973968479040001</v>
      </c>
      <c r="I82" s="367">
        <v>2.1671313418839602</v>
      </c>
      <c r="J82" s="9"/>
    </row>
    <row r="83" spans="1:26" customFormat="1" x14ac:dyDescent="0.25">
      <c r="A83" s="358" t="s">
        <v>321</v>
      </c>
      <c r="B83" s="367">
        <v>246.06961720829199</v>
      </c>
      <c r="C83" s="367">
        <v>443.32584330314398</v>
      </c>
      <c r="D83" s="367">
        <v>136.97689015593701</v>
      </c>
      <c r="E83" s="383">
        <v>0.41030848506700002</v>
      </c>
      <c r="F83" s="367">
        <v>64.723918497333003</v>
      </c>
      <c r="G83" s="367">
        <v>2.0505399999999998</v>
      </c>
      <c r="H83" s="367">
        <v>1.781808184575</v>
      </c>
      <c r="I83" s="367">
        <v>2.1666335505743599</v>
      </c>
      <c r="J83" s="9"/>
    </row>
    <row r="84" spans="1:26" customFormat="1" x14ac:dyDescent="0.25">
      <c r="A84" s="358" t="s">
        <v>329</v>
      </c>
      <c r="B84" s="367">
        <v>255.69157741668701</v>
      </c>
      <c r="C84" s="367">
        <v>471.54851776499402</v>
      </c>
      <c r="D84" s="367">
        <v>123.25648481313399</v>
      </c>
      <c r="E84" s="383">
        <v>0.359663702463</v>
      </c>
      <c r="F84" s="367">
        <v>66.307880632765006</v>
      </c>
      <c r="G84" s="367">
        <v>2.5647048290000001</v>
      </c>
      <c r="H84" s="367">
        <v>1.397596572931</v>
      </c>
      <c r="I84" s="367">
        <v>3.5075409885893598</v>
      </c>
      <c r="J84" s="9"/>
    </row>
    <row r="85" spans="1:26" customFormat="1" x14ac:dyDescent="0.25">
      <c r="A85" s="358" t="s">
        <v>339</v>
      </c>
      <c r="B85" s="367">
        <v>260.75088129569298</v>
      </c>
      <c r="C85" s="367">
        <v>479.63301037678002</v>
      </c>
      <c r="D85" s="367">
        <v>116.833942849301</v>
      </c>
      <c r="E85" s="383">
        <v>0.278858970097</v>
      </c>
      <c r="F85" s="367">
        <v>34.566348709521002</v>
      </c>
      <c r="G85" s="367">
        <v>1.7341249999999999</v>
      </c>
      <c r="H85" s="367">
        <v>1.7438552251999999</v>
      </c>
      <c r="I85" s="367">
        <v>2.4892505527244899</v>
      </c>
      <c r="J85" s="9"/>
    </row>
    <row r="86" spans="1:26" customFormat="1" x14ac:dyDescent="0.25">
      <c r="A86" s="358" t="s">
        <v>705</v>
      </c>
      <c r="B86" s="367">
        <v>271.97302765787799</v>
      </c>
      <c r="C86" s="367">
        <v>550.25416165094305</v>
      </c>
      <c r="D86" s="367">
        <v>116.135085571346</v>
      </c>
      <c r="E86" s="383">
        <v>0.27353448894299998</v>
      </c>
      <c r="F86" s="367">
        <v>68.378996222149993</v>
      </c>
      <c r="G86" s="367">
        <v>2.3318354000000001</v>
      </c>
      <c r="H86" s="367">
        <v>1.4940325831000001</v>
      </c>
      <c r="I86" s="367">
        <v>2.43793543004286</v>
      </c>
      <c r="J86" s="9"/>
    </row>
    <row r="87" spans="1:26" customFormat="1" x14ac:dyDescent="0.25">
      <c r="A87" s="358" t="s">
        <v>773</v>
      </c>
      <c r="B87" s="367">
        <v>245.62851281839599</v>
      </c>
      <c r="C87" s="367">
        <v>534.98754261350098</v>
      </c>
      <c r="D87" s="367">
        <v>101.717434129246</v>
      </c>
      <c r="E87" s="383">
        <v>0.328173355803</v>
      </c>
      <c r="F87" s="367">
        <v>28.261592972424001</v>
      </c>
      <c r="G87" s="367">
        <v>2.7700176000000001</v>
      </c>
      <c r="H87" s="367">
        <v>1.8235663879999999</v>
      </c>
      <c r="I87" s="367">
        <v>3.4495927509932902</v>
      </c>
      <c r="J87" s="9"/>
    </row>
    <row r="88" spans="1:26" s="25" customFormat="1" x14ac:dyDescent="0.25">
      <c r="A88" s="358"/>
      <c r="B88" s="367"/>
      <c r="C88" s="367"/>
      <c r="D88" s="367"/>
      <c r="E88" s="367"/>
      <c r="F88" s="367"/>
      <c r="G88" s="367"/>
      <c r="H88" s="367"/>
      <c r="I88" s="367"/>
      <c r="J88" s="36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5" customFormat="1" x14ac:dyDescent="0.25">
      <c r="A89" s="368" t="s">
        <v>822</v>
      </c>
      <c r="B89" s="197"/>
      <c r="C89" s="197"/>
      <c r="D89" s="197"/>
      <c r="E89" s="197"/>
      <c r="F89" s="197"/>
      <c r="G89" s="197"/>
      <c r="H89" s="197"/>
      <c r="I89" s="197"/>
      <c r="J89" s="19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25" customFormat="1" x14ac:dyDescent="0.25">
      <c r="A90" s="363" t="s">
        <v>769</v>
      </c>
      <c r="B90" s="364">
        <v>210.885229599008</v>
      </c>
      <c r="C90" s="364">
        <v>453.578084885377</v>
      </c>
      <c r="D90" s="364">
        <v>81.702740107460002</v>
      </c>
      <c r="E90" s="364">
        <v>0.33008857434200001</v>
      </c>
      <c r="F90" s="364">
        <v>55.587683706633001</v>
      </c>
      <c r="G90" s="364">
        <v>3.3321451999999998</v>
      </c>
      <c r="H90" s="364">
        <v>1.6301031993549999</v>
      </c>
      <c r="I90" s="364">
        <v>2.0836561123241002</v>
      </c>
      <c r="J90" s="19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25" customFormat="1" x14ac:dyDescent="0.25">
      <c r="A91" s="363" t="s">
        <v>770</v>
      </c>
      <c r="B91" s="364">
        <v>245.62851281839599</v>
      </c>
      <c r="C91" s="364">
        <v>534.98754261350098</v>
      </c>
      <c r="D91" s="364">
        <v>101.717434129246</v>
      </c>
      <c r="E91" s="364">
        <v>0.328173355803</v>
      </c>
      <c r="F91" s="364">
        <v>28.261592972424001</v>
      </c>
      <c r="G91" s="364">
        <v>2.7700176000000001</v>
      </c>
      <c r="H91" s="364">
        <v>1.8235663879999999</v>
      </c>
      <c r="I91" s="364">
        <v>3.4495927509932902</v>
      </c>
      <c r="J91" s="19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25" customFormat="1" x14ac:dyDescent="0.25">
      <c r="A92" s="384" t="s">
        <v>486</v>
      </c>
      <c r="B92" s="370">
        <f t="shared" ref="B92:I92" si="7">B91/B90-1</f>
        <v>0.16474972327578996</v>
      </c>
      <c r="C92" s="370">
        <f t="shared" si="7"/>
        <v>0.17948278464268586</v>
      </c>
      <c r="D92" s="370">
        <f t="shared" si="7"/>
        <v>0.24496967905190892</v>
      </c>
      <c r="E92" s="370">
        <f t="shared" si="7"/>
        <v>-5.8021352081568667E-3</v>
      </c>
      <c r="F92" s="370">
        <f t="shared" si="7"/>
        <v>-0.4915853461069527</v>
      </c>
      <c r="G92" s="370">
        <f t="shared" si="7"/>
        <v>-0.16869841086156745</v>
      </c>
      <c r="H92" s="370">
        <f t="shared" si="7"/>
        <v>0.11868155876361053</v>
      </c>
      <c r="I92" s="370">
        <f t="shared" si="7"/>
        <v>0.65554801993963907</v>
      </c>
      <c r="J92" s="19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25" customFormat="1" x14ac:dyDescent="0.25">
      <c r="A93" s="385"/>
      <c r="B93" s="372"/>
      <c r="C93" s="372"/>
      <c r="D93" s="372"/>
      <c r="E93" s="372"/>
      <c r="F93" s="372"/>
      <c r="G93" s="372"/>
      <c r="H93" s="372"/>
      <c r="I93" s="372"/>
      <c r="J93" s="19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25" customFormat="1" x14ac:dyDescent="0.25">
      <c r="A94" s="368" t="s">
        <v>823</v>
      </c>
      <c r="B94" s="197"/>
      <c r="C94" s="197"/>
      <c r="D94" s="197"/>
      <c r="E94" s="197"/>
      <c r="F94" s="197"/>
      <c r="G94" s="197"/>
      <c r="H94" s="197"/>
      <c r="I94" s="197"/>
      <c r="J94" s="19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25" customFormat="1" x14ac:dyDescent="0.25">
      <c r="A95" s="363" t="s">
        <v>771</v>
      </c>
      <c r="B95" s="386">
        <v>2253.0307598626464</v>
      </c>
      <c r="C95" s="386">
        <v>5182.7367302236689</v>
      </c>
      <c r="D95" s="386">
        <v>1031.4185236162839</v>
      </c>
      <c r="E95" s="854">
        <v>3.7849354471229999</v>
      </c>
      <c r="F95" s="386">
        <v>686.83237814802897</v>
      </c>
      <c r="G95" s="386">
        <v>23.939197899999996</v>
      </c>
      <c r="H95" s="386">
        <v>17.182763781041</v>
      </c>
      <c r="I95" s="386">
        <v>27.028112386842768</v>
      </c>
      <c r="J95" s="19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389" customFormat="1" x14ac:dyDescent="0.25">
      <c r="A96" s="363" t="s">
        <v>772</v>
      </c>
      <c r="B96" s="387">
        <v>2722.5922212201258</v>
      </c>
      <c r="C96" s="387">
        <v>5075.7020196820595</v>
      </c>
      <c r="D96" s="387">
        <v>1261.247776700915</v>
      </c>
      <c r="E96" s="855">
        <v>3.8570675220980006</v>
      </c>
      <c r="F96" s="387">
        <v>673.75949923862288</v>
      </c>
      <c r="G96" s="387">
        <v>20.866506629</v>
      </c>
      <c r="H96" s="387">
        <v>17.577194440901</v>
      </c>
      <c r="I96" s="387">
        <v>31.737907599952376</v>
      </c>
      <c r="J96" s="388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</row>
    <row r="97" spans="1:26" s="25" customFormat="1" x14ac:dyDescent="0.25">
      <c r="A97" s="369" t="s">
        <v>486</v>
      </c>
      <c r="B97" s="370">
        <f>B96/B95-1</f>
        <v>0.20841324926522775</v>
      </c>
      <c r="C97" s="370">
        <f t="shared" ref="C97:I97" si="8">C96/C95-1</f>
        <v>-2.0652160453650925E-2</v>
      </c>
      <c r="D97" s="370">
        <f t="shared" si="8"/>
        <v>0.22282831636455458</v>
      </c>
      <c r="E97" s="370">
        <f t="shared" si="8"/>
        <v>1.9057676407620017E-2</v>
      </c>
      <c r="F97" s="370">
        <f t="shared" si="8"/>
        <v>-1.9033579844700554E-2</v>
      </c>
      <c r="G97" s="370">
        <f t="shared" si="8"/>
        <v>-0.12835397759922429</v>
      </c>
      <c r="H97" s="370">
        <f t="shared" si="8"/>
        <v>2.2955018464212662E-2</v>
      </c>
      <c r="I97" s="370">
        <f t="shared" si="8"/>
        <v>0.17425542508112146</v>
      </c>
      <c r="J97" s="19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25" customFormat="1" x14ac:dyDescent="0.25">
      <c r="A98" s="385"/>
      <c r="B98" s="372"/>
      <c r="C98" s="372"/>
      <c r="D98" s="372"/>
      <c r="E98" s="372"/>
      <c r="F98" s="372"/>
      <c r="G98" s="372"/>
      <c r="H98" s="372"/>
      <c r="I98" s="372"/>
      <c r="J98" s="19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25" customFormat="1" x14ac:dyDescent="0.25">
      <c r="A99" s="371"/>
      <c r="B99" s="391"/>
      <c r="C99" s="391"/>
      <c r="D99" s="391"/>
      <c r="E99" s="391"/>
      <c r="F99" s="391"/>
      <c r="G99" s="391"/>
      <c r="H99" s="391"/>
      <c r="I99" s="391"/>
      <c r="J99" s="19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25" customFormat="1" x14ac:dyDescent="0.25">
      <c r="A100" s="368" t="s">
        <v>494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25" customFormat="1" x14ac:dyDescent="0.25">
      <c r="A101" s="358" t="s">
        <v>713</v>
      </c>
      <c r="B101" s="364">
        <v>271.97302765787799</v>
      </c>
      <c r="C101" s="364">
        <v>550.25416165094305</v>
      </c>
      <c r="D101" s="364">
        <v>116.135085571346</v>
      </c>
      <c r="E101" s="365">
        <v>0.27353448894299998</v>
      </c>
      <c r="F101" s="364">
        <v>68.378996222149993</v>
      </c>
      <c r="G101" s="364">
        <v>2.3318354000000001</v>
      </c>
      <c r="H101" s="364">
        <v>1.4940325831000001</v>
      </c>
      <c r="I101" s="364">
        <v>2.43793543004286</v>
      </c>
      <c r="J101" s="19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25" customFormat="1" x14ac:dyDescent="0.25">
      <c r="A102" s="358" t="s">
        <v>770</v>
      </c>
      <c r="B102" s="364">
        <v>245.62851281839599</v>
      </c>
      <c r="C102" s="364">
        <v>534.98754261350098</v>
      </c>
      <c r="D102" s="364">
        <v>101.717434129246</v>
      </c>
      <c r="E102" s="365">
        <v>0.328173355803</v>
      </c>
      <c r="F102" s="364">
        <v>28.261592972424001</v>
      </c>
      <c r="G102" s="364">
        <v>2.7700176000000001</v>
      </c>
      <c r="H102" s="364">
        <v>1.8235663879999999</v>
      </c>
      <c r="I102" s="364">
        <v>3.4495927509932902</v>
      </c>
      <c r="J102" s="19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392" t="s">
        <v>486</v>
      </c>
      <c r="B103" s="393">
        <f>B102/B101-1</f>
        <v>-9.6864439339262143E-2</v>
      </c>
      <c r="C103" s="393">
        <f t="shared" ref="C103:I103" si="9">C102/C101-1</f>
        <v>-2.7744668012391172E-2</v>
      </c>
      <c r="D103" s="393">
        <f t="shared" si="9"/>
        <v>-0.12414552735006779</v>
      </c>
      <c r="E103" s="393">
        <f t="shared" si="9"/>
        <v>0.19975128939365971</v>
      </c>
      <c r="F103" s="393">
        <f t="shared" si="9"/>
        <v>-0.58669190052735476</v>
      </c>
      <c r="G103" s="393">
        <f t="shared" si="9"/>
        <v>0.18791300620961504</v>
      </c>
      <c r="H103" s="393">
        <f t="shared" si="9"/>
        <v>0.2205666788178362</v>
      </c>
      <c r="I103" s="393">
        <f t="shared" si="9"/>
        <v>0.4149647724397052</v>
      </c>
      <c r="J103" s="8"/>
    </row>
    <row r="106" spans="1:26" s="25" customFormat="1" x14ac:dyDescent="0.25">
      <c r="A106" s="939" t="s">
        <v>495</v>
      </c>
      <c r="B106" s="939"/>
      <c r="C106" s="939"/>
      <c r="D106" s="939"/>
      <c r="E106" s="939"/>
      <c r="F106" s="939"/>
      <c r="G106" s="939"/>
      <c r="H106" s="939"/>
      <c r="I106" s="93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22" spans="1:11" ht="147" customHeight="1" x14ac:dyDescent="0.25">
      <c r="A122" s="940" t="s">
        <v>824</v>
      </c>
      <c r="B122" s="940"/>
      <c r="C122" s="940"/>
      <c r="D122" s="940"/>
      <c r="E122" s="940"/>
      <c r="F122" s="940"/>
      <c r="G122" s="940"/>
      <c r="H122" s="940"/>
      <c r="I122" s="940"/>
      <c r="J122" s="394"/>
      <c r="K122" s="394"/>
    </row>
  </sheetData>
  <mergeCells count="3">
    <mergeCell ref="A47:K47"/>
    <mergeCell ref="A106:I106"/>
    <mergeCell ref="A122:I122"/>
  </mergeCells>
  <printOptions horizontalCentered="1" verticalCentered="1"/>
  <pageMargins left="0" right="0" top="0" bottom="0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22</vt:i4>
      </vt:variant>
    </vt:vector>
  </HeadingPairs>
  <TitlesOfParts>
    <vt:vector size="46" baseType="lpstr">
      <vt:lpstr>CONTENIDO</vt:lpstr>
      <vt:lpstr>1. PRODUCCIÓN METÁLICA</vt:lpstr>
      <vt:lpstr>2. PRODUCCIÓN EMPRESAS</vt:lpstr>
      <vt:lpstr>3. PRODUCCIÓN DEPARTAMENTOS</vt:lpstr>
      <vt:lpstr>4. NO METÁLICA</vt:lpstr>
      <vt:lpstr>4.1. NO METÁLICA DEPARTAMENTOS</vt:lpstr>
      <vt:lpstr>4.2. CARBONÍFERA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EMPLEO-GÉNERO</vt:lpstr>
      <vt:lpstr>12. TRANSFERENCIAS</vt:lpstr>
      <vt:lpstr>13. TRANSFERENCIAS 2</vt:lpstr>
      <vt:lpstr>14. CATASTRO ACTIVIDAD</vt:lpstr>
      <vt:lpstr>14.1 ACTIVIDAD MINERA</vt:lpstr>
      <vt:lpstr>14.2 ÁREAS RESTRINGIDAS</vt:lpstr>
      <vt:lpstr>15. RECAUDACIÓN</vt:lpstr>
      <vt:lpstr>CPIM 2023</vt:lpstr>
      <vt:lpstr>CPEM 2023</vt:lpstr>
      <vt:lpstr>'1. PRODUCCIÓN METÁLICA'!Área_de_impresión</vt:lpstr>
      <vt:lpstr>'10. EMPLEO'!Área_de_impresión</vt:lpstr>
      <vt:lpstr>'11. EMPLEO-GÉNERO'!Área_de_impresión</vt:lpstr>
      <vt:lpstr>'12. TRANSFERENCIAS'!Área_de_impresión</vt:lpstr>
      <vt:lpstr>'13. TRANSFERENCIAS 2'!Área_de_impresión</vt:lpstr>
      <vt:lpstr>'14. CATASTRO ACTIVIDAD'!Área_de_impresión</vt:lpstr>
      <vt:lpstr>'14.1 ACTIVIDAD MINERA'!Área_de_impresión</vt:lpstr>
      <vt:lpstr>'14.2 ÁREAS RESTRINGIDAS'!Área_de_impresión</vt:lpstr>
      <vt:lpstr>'15. RECAUDACIÓN'!Área_de_impresión</vt:lpstr>
      <vt:lpstr>'2. PRODUCCIÓN EMPRESAS'!Área_de_impresión</vt:lpstr>
      <vt:lpstr>'4. NO METÁLICA'!Área_de_impresión</vt:lpstr>
      <vt:lpstr>'4.1. NO METÁLICA DEPARTAMENTOS'!Área_de_impresión</vt:lpstr>
      <vt:lpstr>'4.2. CARBONÍFERA'!Área_de_impresión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  <vt:lpstr>'8. INVERSIONES TIPO'!Área_de_impresión</vt:lpstr>
      <vt:lpstr>'9. INVERSIONES RUBRO'!Área_de_impresión</vt:lpstr>
      <vt:lpstr>CONTENIDO!Área_de_impresión</vt:lpstr>
      <vt:lpstr>'CPEM 2023'!Área_de_impresión</vt:lpstr>
      <vt:lpstr>'CPIM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SEGURA PARRAGUEZ, ANGHELA MERCEDES</dc:creator>
  <cp:lastModifiedBy>Ramirez Ramirez Deivid Jhonatan</cp:lastModifiedBy>
  <cp:lastPrinted>2022-09-01T14:01:14Z</cp:lastPrinted>
  <dcterms:created xsi:type="dcterms:W3CDTF">2021-02-25T21:18:08Z</dcterms:created>
  <dcterms:modified xsi:type="dcterms:W3CDTF">2024-02-02T15:46:28Z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{B6E2BAF9-61C8-408A-BAB6-94EC5949AFB7}</vt:lpwstr>
  </property>
</Properties>
</file>